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enos\Desktop\SIPA\2023-metai\"/>
    </mc:Choice>
  </mc:AlternateContent>
  <xr:revisionPtr revIDLastSave="0" documentId="13_ncr:1_{D34CF14E-8036-48BB-846C-6CF8C567F974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<sst xmlns="http://schemas.openxmlformats.org/spreadsheetml/2006/main" count="1520" uniqueCount="548">
  <si>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</si>
  <si>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</si>
  <si>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</si>
  <si>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</si>
  <si>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</si>
  <si>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</si>
  <si>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</si>
  <si>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</si>
  <si>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</si>
  <si>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</si>
  <si>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</si>
  <si>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</si>
  <si>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</si>
  <si>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</si>
  <si>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</si>
  <si>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</si>
  <si>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</si>
  <si>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</si>
  <si>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</si>
  <si>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</si>
  <si>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</si>
  <si>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</si>
  <si>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</si>
  <si>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</si>
  <si>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</si>
  <si>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</si>
  <si>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</si>
  <si>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</si>
  <si>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</si>
  <si>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</si>
  <si>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</si>
  <si>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</si>
  <si>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</si>
  <si>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</si>
  <si>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</si>
  <si>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</si>
  <si>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</si>
  <si>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</si>
  <si>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</si>
  <si>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</si>
  <si>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</si>
  <si>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</si>
  <si>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</si>
  <si>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</si>
  <si>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</si>
  <si>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</si>
  <si>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</si>
  <si>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</si>
  <si>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</si>
  <si>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</si>
  <si>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</si>
  <si>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</si>
  <si>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</si>
  <si>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</si>
  <si>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</si>
  <si>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</si>
  <si>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</si>
  <si>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</si>
  <si>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</si>
  <si>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</si>
  <si>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</si>
  <si>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</si>
  <si>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</si>
  <si>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</si>
  <si>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</si>
  <si>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</si>
  <si>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</si>
  <si>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</si>
  <si>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</si>
  <si>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</si>
  <si>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</si>
  <si>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</si>
  <si>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</si>
  <si>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</si>
  <si>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</si>
  <si>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</si>
  <si>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</si>
  <si>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</si>
  <si>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</si>
  <si>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</si>
  <si>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</si>
  <si>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</si>
  <si>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</si>
  <si>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</si>
  <si>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</si>
  <si>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</si>
  <si>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</si>
  <si>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</si>
  <si>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</si>
  <si>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</si>
  <si>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</si>
  <si>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</si>
  <si>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</si>
  <si>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</si>
  <si>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</si>
  <si>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</si>
  <si>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</si>
  <si>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</si>
  <si>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</si>
  <si>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</si>
  <si>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</si>
  <si>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</si>
  <si>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</si>
  <si>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</si>
  <si>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</si>
  <si>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</si>
  <si>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</si>
  <si>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</si>
  <si>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</si>
  <si>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</si>
  <si>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</si>
  <si>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</si>
  <si>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</si>
  <si>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</si>
  <si>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</si>
  <si>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</si>
  <si>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</si>
  <si>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</si>
  <si>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</si>
  <si>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</si>
  <si>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</si>
  <si>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</si>
  <si>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</si>
  <si>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</si>
  <si>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</si>
  <si>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</si>
  <si>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</si>
  <si>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</si>
  <si>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</si>
  <si>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</si>
  <si>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</si>
  <si>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</si>
  <si>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</si>
  <si>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</si>
  <si>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</si>
  <si>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</si>
  <si>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</si>
  <si>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</si>
  <si>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</si>
  <si>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</si>
  <si>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</si>
  <si>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</si>
  <si>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</si>
  <si>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</si>
  <si>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</si>
  <si>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</si>
  <si>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</si>
  <si>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</si>
  <si>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</si>
  <si>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</si>
  <si>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</si>
  <si>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</si>
  <si>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</si>
  <si>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</si>
  <si>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</si>
  <si>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</si>
  <si>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</si>
  <si>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</si>
  <si>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</si>
  <si>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</si>
  <si>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</si>
  <si>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</si>
  <si>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</si>
  <si>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</si>
  <si>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</si>
  <si>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</si>
  <si>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</si>
  <si>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</si>
  <si>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</si>
  <si>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</si>
  <si>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</si>
  <si>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</si>
  <si>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</si>
  <si>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</si>
  <si>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</si>
  <si>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</si>
  <si>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</si>
  <si>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</si>
  <si>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</si>
  <si>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</si>
  <si>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</si>
  <si>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</si>
  <si>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</si>
  <si>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</si>
  <si>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</si>
  <si>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</si>
  <si>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</si>
  <si>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</si>
  <si>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</si>
  <si>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</si>
  <si>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</si>
  <si>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</si>
  <si>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</si>
  <si>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</si>
  <si>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</si>
  <si>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</si>
  <si>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</si>
  <si>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</si>
  <si>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</si>
  <si>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</si>
  <si>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</si>
  <si>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</si>
  <si>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</si>
  <si>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</si>
  <si>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</si>
  <si>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</si>
  <si>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</si>
  <si>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</si>
  <si>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</si>
  <si>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</si>
  <si>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</si>
  <si>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</si>
  <si>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</si>
  <si>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</si>
  <si>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</si>
  <si>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</si>
  <si>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</si>
  <si>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</si>
  <si>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</si>
  <si>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</si>
  <si>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</si>
  <si>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</si>
  <si>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</si>
  <si>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</si>
  <si>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</si>
  <si>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</si>
  <si>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</si>
  <si>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</si>
  <si>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</si>
  <si>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</si>
  <si>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</si>
  <si>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</si>
  <si>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</si>
  <si>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</si>
  <si>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</si>
  <si>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</si>
  <si>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</si>
  <si>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</si>
  <si>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</si>
  <si>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</si>
  <si>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</si>
  <si>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</si>
  <si>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</si>
  <si>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</si>
  <si>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</si>
  <si>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</si>
  <si>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</si>
  <si>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</si>
  <si>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</si>
  <si>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</si>
  <si>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</si>
  <si>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</si>
  <si>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</si>
  <si>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</si>
  <si>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</si>
  <si>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</si>
  <si>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</si>
  <si>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</si>
  <si>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</si>
  <si>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</si>
  <si>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</si>
  <si>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</si>
  <si>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</si>
  <si>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</si>
  <si>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</si>
  <si>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</si>
  <si>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</si>
  <si>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</si>
  <si>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</si>
  <si>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</si>
  <si>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</si>
  <si>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</si>
  <si>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</si>
  <si>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</si>
  <si>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</si>
  <si>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</si>
  <si>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</si>
  <si>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</si>
  <si>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</si>
  <si>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</si>
  <si>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</si>
  <si>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</si>
  <si>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</si>
  <si>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</si>
  <si>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</si>
  <si>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</si>
  <si>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</si>
  <si>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</si>
  <si>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</si>
  <si>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</si>
  <si>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</si>
  <si>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</si>
  <si>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</si>
  <si>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</si>
  <si>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</si>
  <si>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</si>
  <si>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</si>
  <si>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</si>
  <si>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</si>
  <si>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</si>
  <si>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</si>
  <si>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</si>
  <si>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</si>
  <si>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</si>
  <si>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</si>
  <si>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</si>
  <si>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</si>
  <si>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</si>
  <si>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</si>
  <si>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</si>
  <si>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</si>
  <si>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</si>
  <si>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</si>
  <si>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</si>
  <si>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</si>
  <si>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</si>
  <si>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</si>
  <si>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</si>
  <si>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</si>
  <si>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</si>
  <si>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</si>
  <si>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</si>
  <si>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</si>
  <si>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</si>
  <si>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</si>
  <si>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</si>
  <si>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</si>
  <si>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</si>
  <si>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</si>
  <si>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</si>
  <si>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</si>
  <si>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</si>
  <si>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</si>
  <si>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</si>
  <si>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</si>
  <si>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</si>
  <si>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</si>
  <si>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</si>
  <si>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</si>
  <si>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</si>
  <si>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</si>
  <si>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</si>
  <si>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</si>
  <si>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</si>
  <si>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</si>
  <si>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</si>
  <si>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</si>
  <si>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</si>
  <si>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</si>
  <si>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</si>
  <si>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</si>
  <si>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</si>
  <si>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</si>
  <si>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</si>
  <si>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</si>
  <si>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</si>
  <si>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</si>
  <si>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</si>
  <si>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</si>
  <si>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</si>
  <si>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</si>
  <si>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</si>
  <si>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</si>
  <si>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</si>
  <si>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</si>
  <si>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</si>
  <si>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</si>
  <si>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</si>
  <si>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</si>
  <si>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</si>
  <si>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</si>
  <si>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</si>
  <si>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</si>
  <si>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</si>
  <si>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</si>
  <si>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</si>
  <si>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</si>
  <si>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</si>
  <si>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</si>
  <si>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</si>
  <si>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</si>
  <si>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</si>
  <si>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</si>
  <si>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</si>
  <si>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</si>
  <si>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</si>
  <si>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</si>
  <si>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</si>
  <si>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</si>
  <si>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</si>
  <si>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</si>
  <si>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</si>
  <si>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</si>
  <si>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</si>
  <si>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</si>
  <si>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</si>
  <si>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</si>
  <si>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</si>
  <si>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</si>
  <si>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</si>
  <si>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</si>
  <si>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</si>
  <si>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</si>
  <si>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</si>
  <si>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</si>
  <si>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</si>
  <si>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</si>
  <si>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</si>
  <si>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</si>
  <si>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</si>
  <si>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</si>
  <si>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</si>
  <si>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</si>
  <si>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</si>
  <si>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</si>
  <si>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</si>
  <si>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</si>
  <si>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</si>
  <si>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</si>
  <si>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</si>
  <si>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</si>
  <si>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</si>
  <si>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</si>
  <si>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</si>
  <si>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</si>
  <si>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</si>
  <si>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</si>
  <si>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</si>
  <si>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</si>
  <si>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</si>
  <si>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</si>
  <si>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</si>
  <si>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</si>
  <si>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</si>
  <si>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</si>
  <si>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</si>
  <si>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</si>
  <si>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</si>
  <si>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</si>
  <si>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</si>
  <si>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</si>
  <si>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</si>
  <si>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</si>
  <si>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</si>
  <si>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</si>
  <si>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</si>
  <si>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</si>
  <si>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</si>
  <si>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</si>
  <si>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</si>
  <si>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</si>
  <si>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</si>
  <si>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</si>
  <si>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</si>
  <si>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</si>
  <si>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</si>
  <si>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</si>
  <si>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</si>
  <si>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</si>
  <si>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</si>
  <si>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</si>
  <si>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</si>
  <si>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</si>
  <si>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</si>
  <si>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</si>
  <si>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</si>
  <si>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</si>
  <si>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</si>
  <si>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</si>
  <si>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</si>
  <si>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</si>
  <si>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</si>
  <si>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</si>
  <si>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</si>
  <si>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</si>
  <si>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</si>
  <si>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</si>
  <si>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</si>
  <si>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</si>
  <si>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</si>
  <si>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</si>
  <si>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</si>
  <si>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</si>
  <si>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</si>
  <si>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</si>
  <si>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</si>
  <si>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</si>
  <si>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</si>
  <si>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</si>
  <si>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</si>
  <si>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</si>
  <si>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</si>
  <si>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</si>
  <si>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</si>
  <si>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</si>
  <si>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</si>
  <si>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</si>
  <si>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</si>
  <si>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</si>
  <si>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</si>
  <si>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</si>
  <si>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</si>
  <si>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</si>
  <si>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</si>
  <si>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</si>
  <si>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</si>
  <si>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</si>
  <si>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</si>
  <si>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</si>
  <si>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</si>
  <si>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</si>
  <si>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</si>
  <si>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</si>
  <si>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</si>
  <si>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</si>
  <si>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</si>
  <si>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</si>
  <si>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</si>
  <si>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</si>
  <si>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</si>
  <si>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</si>
  <si>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</si>
  <si>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</si>
  <si>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</si>
  <si>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</si>
  <si>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</si>
  <si>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</si>
  <si>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</si>
  <si>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</si>
  <si>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</si>
  <si>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</si>
  <si>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</si>
  <si>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</si>
  <si>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</si>
  <si>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</si>
  <si>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</si>
  <si>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</si>
  <si>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</si>
  <si>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</si>
  <si>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</si>
  <si>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</si>
  <si>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</si>
  <si>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VLADZĖ PRUNSKIENĖ</t>
  </si>
  <si>
    <t>IRENA SUBAČIENĖ</t>
  </si>
  <si>
    <t>Vyr. buhalterė  Irena Subačienė</t>
  </si>
  <si>
    <t>Vyr. buhalterė Irena Subačienė</t>
  </si>
  <si>
    <t>finansai@dbukis.lt,  +37068602213,</t>
  </si>
  <si>
    <t xml:space="preserve">finansai@dbukis.lt,  +37068602213,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</si>
</sst>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80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9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abSelected="1" zoomScaleNormal="100" zoomScaleSheetLayoutView="85" zoomScalePageLayoutView="60" workbookViewId="0">
      <selection activeCell="C125" sqref="C125:E125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49" t="s">
        <v>541</v>
      </c>
      <c r="E2" s="450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51"/>
      <c r="E3" s="452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51"/>
      <c r="E4" s="452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62" t="s">
        <v>5</v>
      </c>
      <c r="C6" s="463"/>
      <c r="D6" s="463"/>
      <c r="E6" s="464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65" t="s">
        <v>63</v>
      </c>
      <c r="D8" s="465"/>
      <c r="E8" s="466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53" t="str">
        <f>IFERROR(VLOOKUP(C8,$R$1:$T$236,3,FALSE),"")</f>
        <v>Uždaroji akcinė bendrovė (UAB)</v>
      </c>
      <c r="D9" s="453"/>
      <c r="E9" s="454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53">
        <f>IFERROR(VLOOKUP(C8,$R$2:$S$236,2,FALSE),"")</f>
        <v>152007157</v>
      </c>
      <c r="D10" s="453"/>
      <c r="E10" s="454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67" t="str">
        <f>IFERROR(VLOOKUP(C8,$R$2:$U$236,4,FALSE),"")</f>
        <v>Kita</v>
      </c>
      <c r="D11" s="467"/>
      <c r="E11" s="468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55" t="s">
        <v>542</v>
      </c>
      <c r="D12" s="455"/>
      <c r="E12" s="456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57" t="s">
        <v>543</v>
      </c>
      <c r="D13" s="457"/>
      <c r="E13" s="458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59" t="s">
        <v>36</v>
      </c>
      <c r="D15" s="460"/>
      <c r="E15" s="461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71" t="s">
        <v>343</v>
      </c>
      <c r="D16" s="471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72"/>
      <c r="D17" s="473"/>
      <c r="E17" s="152"/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72"/>
      <c r="D18" s="473"/>
      <c r="E18" s="152"/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23"/>
      <c r="D19" s="424"/>
      <c r="E19" s="152"/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23"/>
      <c r="D20" s="424"/>
      <c r="E20" s="152"/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23"/>
      <c r="D21" s="424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25" t="s">
        <v>68</v>
      </c>
      <c r="D22" s="426"/>
      <c r="E22" s="153">
        <f>100%-SUM(E17:E21)</f>
        <v>1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27">
        <v>1</v>
      </c>
      <c r="D24" s="427"/>
      <c r="E24" s="428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21"/>
      <c r="D25" s="421"/>
      <c r="E25" s="422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47"/>
      <c r="D27" s="447"/>
      <c r="E27" s="448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69"/>
      <c r="D28" s="469"/>
      <c r="E28" s="470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43" t="s">
        <v>79</v>
      </c>
      <c r="D30" s="443"/>
      <c r="E30" s="444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45" t="s">
        <v>81</v>
      </c>
      <c r="D31" s="445"/>
      <c r="E31" s="446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35" t="s">
        <v>83</v>
      </c>
      <c r="D32" s="435"/>
      <c r="E32" s="436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37" t="s">
        <v>85</v>
      </c>
      <c r="D33" s="437"/>
      <c r="E33" s="438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1269</v>
      </c>
      <c r="D35" s="34"/>
      <c r="E35" s="163">
        <v>1276.5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1021.5</v>
      </c>
      <c r="D36" s="34"/>
      <c r="E36" s="164">
        <v>1052.0999999999999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247.5</v>
      </c>
      <c r="D37" s="34"/>
      <c r="E37" s="166">
        <f>+E35-E36</f>
        <v>224.40000000000009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/>
      <c r="D38" s="48"/>
      <c r="E38" s="382"/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218.1</v>
      </c>
      <c r="D39" s="48"/>
      <c r="E39" s="167">
        <v>197.8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29.400000000000006</v>
      </c>
      <c r="D40" s="34"/>
      <c r="E40" s="166">
        <f>+E37-E38-E39</f>
        <v>26.60000000000008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1.3</v>
      </c>
      <c r="D42" s="48"/>
      <c r="E42" s="169"/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0.60000000000000009</v>
      </c>
      <c r="D43" s="34"/>
      <c r="E43" s="170">
        <f>E44-E45</f>
        <v>5.4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>
        <v>2.1</v>
      </c>
      <c r="D44" s="48"/>
      <c r="E44" s="172">
        <v>5.4</v>
      </c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>
        <v>1.5</v>
      </c>
      <c r="D45" s="48"/>
      <c r="E45" s="173"/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31.300000000000008</v>
      </c>
      <c r="D46" s="34"/>
      <c r="E46" s="166">
        <f>+E40+E41+E42+E43</f>
        <v>32.000000000000078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>
        <v>12.9</v>
      </c>
      <c r="D47" s="49"/>
      <c r="E47" s="174">
        <v>5.5</v>
      </c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18.400000000000006</v>
      </c>
      <c r="D48" s="34"/>
      <c r="E48" s="166">
        <f>E46-E47</f>
        <v>26.500000000000078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43" t="s">
        <v>79</v>
      </c>
      <c r="D50" s="443"/>
      <c r="E50" s="444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>
        <v>3</v>
      </c>
      <c r="D52" s="38"/>
      <c r="E52" s="172">
        <v>2.1</v>
      </c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70.599999999999994</v>
      </c>
      <c r="D53" s="48"/>
      <c r="E53" s="178">
        <v>88.1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/>
      <c r="D54" s="48"/>
      <c r="E54" s="178"/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73.599999999999994</v>
      </c>
      <c r="D56" s="34"/>
      <c r="E56" s="180">
        <f>SUM(E52:E55)</f>
        <v>90.199999999999989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61.2</v>
      </c>
      <c r="D58" s="48"/>
      <c r="E58" s="172">
        <v>56.5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324.7</v>
      </c>
      <c r="D59" s="48"/>
      <c r="E59" s="178">
        <v>374.2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311.89999999999998</v>
      </c>
      <c r="D60" s="48"/>
      <c r="E60" s="178">
        <v>347.4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>
        <v>14.9</v>
      </c>
      <c r="D61" s="48"/>
      <c r="E61" s="178">
        <v>14.9</v>
      </c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820.2</v>
      </c>
      <c r="D62" s="48"/>
      <c r="E62" s="173">
        <v>819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1221</v>
      </c>
      <c r="D63" s="34"/>
      <c r="E63" s="46">
        <f>SUM(E58:E59,E61:E62)</f>
        <v>1264.5999999999999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/>
      <c r="D65" s="49"/>
      <c r="E65" s="185"/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1294.5999999999999</v>
      </c>
      <c r="D69" s="34"/>
      <c r="E69" s="180">
        <f>SUM(E56,E63,E65,E67)</f>
        <v>1354.8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340.1</v>
      </c>
      <c r="D71" s="48"/>
      <c r="E71" s="178">
        <v>340.1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340.1</v>
      </c>
      <c r="D72" s="48"/>
      <c r="E72" s="178">
        <v>340.1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/>
      <c r="D76" s="48"/>
      <c r="E76" s="178"/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>
        <v>141.69999999999999</v>
      </c>
      <c r="D77" s="48"/>
      <c r="E77" s="178">
        <v>160.19999999999999</v>
      </c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>
        <v>43.6</v>
      </c>
      <c r="D78" s="48"/>
      <c r="E78" s="178">
        <v>44.5</v>
      </c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18.399999999999999</v>
      </c>
      <c r="D79" s="48"/>
      <c r="E79" s="178">
        <v>26.5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500.2</v>
      </c>
      <c r="D80" s="34"/>
      <c r="E80" s="180">
        <f>SUM(E71,E73:E77,E79:E79)</f>
        <v>526.79999999999995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/>
      <c r="D82" s="58"/>
      <c r="E82" s="190"/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/>
      <c r="D84" s="49"/>
      <c r="E84" s="174"/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328.7</v>
      </c>
      <c r="D86" s="48"/>
      <c r="E86" s="178">
        <v>280.8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/>
      <c r="D87" s="48"/>
      <c r="E87" s="178"/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/>
      <c r="D88" s="48"/>
      <c r="E88" s="178"/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465.7</v>
      </c>
      <c r="D89" s="48"/>
      <c r="E89" s="178">
        <v>502.2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/>
      <c r="D90" s="48"/>
      <c r="E90" s="178"/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/>
      <c r="D91" s="48"/>
      <c r="E91" s="178"/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794.4</v>
      </c>
      <c r="D93" s="34"/>
      <c r="E93" s="180">
        <f>SUM(E86,E89)</f>
        <v>783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/>
      <c r="D95" s="49"/>
      <c r="E95" s="185">
        <v>45</v>
      </c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1294.5999999999999</v>
      </c>
      <c r="D99" s="34"/>
      <c r="E99" s="180">
        <f>SUM(E80,E82,E84,E93,E95,E97)</f>
        <v>1354.8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43" t="s">
        <v>79</v>
      </c>
      <c r="D105" s="443"/>
      <c r="E105" s="444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21.1</v>
      </c>
      <c r="D107" s="49"/>
      <c r="E107" s="244">
        <v>18.8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/>
      <c r="D108" s="34"/>
      <c r="E108" s="288"/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/>
      <c r="D109" s="34"/>
      <c r="E109" s="11"/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/>
      <c r="D110" s="48"/>
      <c r="E110" s="178"/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44</v>
      </c>
      <c r="D113" s="134"/>
      <c r="E113" s="200">
        <v>42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12</v>
      </c>
      <c r="D114" s="48"/>
      <c r="E114" s="178">
        <v>12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648.6</v>
      </c>
      <c r="D115" s="34"/>
      <c r="E115" s="190">
        <v>668.5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33"/>
      <c r="D118" s="433"/>
      <c r="E118" s="434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39">
        <v>45362</v>
      </c>
      <c r="D123" s="439"/>
      <c r="E123" s="440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41" t="s">
        <v>544</v>
      </c>
      <c r="D124" s="441"/>
      <c r="E124" s="442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29" t="s">
        <v>547</v>
      </c>
      <c r="D125" s="429"/>
      <c r="E125" s="430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31"/>
      <c r="D126" s="431"/>
      <c r="E126" s="432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25:E25"/>
    <mergeCell ref="C19:D19"/>
    <mergeCell ref="C20:D20"/>
    <mergeCell ref="C21:D21"/>
    <mergeCell ref="C22:D22"/>
    <mergeCell ref="C24:E24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806" yWindow="488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5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4"/>
      <c r="E2" s="474"/>
      <c r="F2" s="117"/>
      <c r="G2" s="117"/>
    </row>
    <row r="3" spans="1:7" ht="29.25" customHeight="1" x14ac:dyDescent="0.2">
      <c r="A3" s="117"/>
      <c r="B3" s="64"/>
      <c r="C3" s="64"/>
      <c r="D3" s="475" t="s">
        <v>338</v>
      </c>
      <c r="E3" s="475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63" t="s">
        <v>340</v>
      </c>
      <c r="C6" s="463"/>
      <c r="D6" s="463"/>
      <c r="E6" s="46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83" t="str">
        <f>'Finansiniai duomenys'!C8</f>
        <v>UAB „Druskininkų butų ūkis“</v>
      </c>
      <c r="D9" s="483"/>
      <c r="E9" s="483"/>
      <c r="F9" s="117"/>
      <c r="G9" s="117"/>
    </row>
    <row r="10" spans="1:7" x14ac:dyDescent="0.2">
      <c r="A10" s="117"/>
      <c r="B10" s="85" t="s">
        <v>9</v>
      </c>
      <c r="C10" s="453" t="str">
        <f>'Finansiniai duomenys'!C9</f>
        <v>Uždaroji akcinė bendrovė (UAB)</v>
      </c>
      <c r="D10" s="453"/>
      <c r="E10" s="453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53" t="e">
        <f>'Finansiniai duomenys'!#REF!</f>
        <v>#REF!</v>
      </c>
      <c r="D14" s="453"/>
      <c r="E14" s="453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53">
        <f>'Finansiniai duomenys'!C10</f>
        <v>152007157</v>
      </c>
      <c r="D27" s="453"/>
      <c r="E27" s="453"/>
      <c r="F27" s="117"/>
      <c r="G27" s="117"/>
    </row>
    <row r="28" spans="1:9" x14ac:dyDescent="0.2">
      <c r="A28" s="117"/>
      <c r="B28" s="35" t="s">
        <v>16</v>
      </c>
      <c r="C28" s="453" t="e">
        <f>'Finansiniai duomenys'!#REF!</f>
        <v>#REF!</v>
      </c>
      <c r="D28" s="453"/>
      <c r="E28" s="453"/>
      <c r="F28" s="117"/>
      <c r="G28" s="117"/>
    </row>
    <row r="29" spans="1:9" x14ac:dyDescent="0.2">
      <c r="A29" s="117"/>
      <c r="B29" s="35" t="s">
        <v>20</v>
      </c>
      <c r="C29" s="453" t="e">
        <f>'Finansiniai duomenys'!#REF!</f>
        <v>#REF!</v>
      </c>
      <c r="D29" s="453"/>
      <c r="E29" s="453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53" t="e">
        <f>'Finansiniai duomenys'!#REF!</f>
        <v>#REF!</v>
      </c>
      <c r="D30" s="453"/>
      <c r="E30" s="453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53" t="str">
        <f>'Finansiniai duomenys'!C12</f>
        <v>VLADZĖ PRUNSKIENĖ</v>
      </c>
      <c r="D31" s="453"/>
      <c r="E31" s="453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82" t="str">
        <f>'Finansiniai duomenys'!C13</f>
        <v>IRENA SUBAČIENĖ</v>
      </c>
      <c r="D32" s="482"/>
      <c r="E32" s="482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59" t="s">
        <v>36</v>
      </c>
      <c r="D34" s="460"/>
      <c r="E34" s="460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71" t="s">
        <v>343</v>
      </c>
      <c r="D35" s="471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6">
        <f>'Finansiniai duomenys'!C17</f>
        <v>0</v>
      </c>
      <c r="D36" s="477"/>
      <c r="E36" s="118">
        <f>'Finansiniai duomenys'!E17</f>
        <v>0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6">
        <f>'Finansiniai duomenys'!C18</f>
        <v>0</v>
      </c>
      <c r="D37" s="477"/>
      <c r="E37" s="118">
        <f>'Finansiniai duomenys'!E18</f>
        <v>0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6" t="e">
        <f>'Finansiniai duomenys'!#REF!</f>
        <v>#REF!</v>
      </c>
      <c r="D38" s="477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6" t="e">
        <f>'Finansiniai duomenys'!#REF!</f>
        <v>#REF!</v>
      </c>
      <c r="D39" s="477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6" t="e">
        <f>'Finansiniai duomenys'!#REF!</f>
        <v>#REF!</v>
      </c>
      <c r="D40" s="477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25" t="s">
        <v>68</v>
      </c>
      <c r="D41" s="426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78">
        <f>'Finansiniai duomenys'!C24</f>
        <v>1</v>
      </c>
      <c r="D43" s="478"/>
      <c r="E43" s="478"/>
      <c r="F43" s="117"/>
      <c r="G43" s="117"/>
    </row>
    <row r="44" spans="1:9" ht="24" x14ac:dyDescent="0.2">
      <c r="A44" s="117"/>
      <c r="B44" s="87" t="s">
        <v>344</v>
      </c>
      <c r="C44" s="479">
        <f>'Finansiniai duomenys'!C25</f>
        <v>0</v>
      </c>
      <c r="D44" s="479"/>
      <c r="E44" s="479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0" t="e">
        <f>'Finansiniai duomenys'!#REF!</f>
        <v>#REF!</v>
      </c>
      <c r="D46" s="480"/>
      <c r="E46" s="480"/>
      <c r="F46" s="117"/>
      <c r="G46" s="117"/>
    </row>
    <row r="47" spans="1:9" ht="41.25" customHeight="1" x14ac:dyDescent="0.2">
      <c r="A47" s="117"/>
      <c r="B47" s="88" t="s">
        <v>76</v>
      </c>
      <c r="C47" s="481" t="e">
        <f>'Finansiniai duomenys'!#REF!</f>
        <v>#REF!</v>
      </c>
      <c r="D47" s="481"/>
      <c r="E47" s="481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79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45"/>
      <c r="D50" s="445"/>
      <c r="E50" s="44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83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85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236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238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360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71"/>
  <sheetViews>
    <sheetView showGridLines="0" zoomScaleNormal="100" workbookViewId="0">
      <selection activeCell="G18" sqref="G18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85" t="s">
        <v>433</v>
      </c>
      <c r="E2" s="486"/>
      <c r="F2" s="486"/>
      <c r="G2" s="486"/>
      <c r="H2" s="497" t="s">
        <v>361</v>
      </c>
      <c r="I2" s="497"/>
      <c r="J2" s="498"/>
      <c r="K2" s="12"/>
    </row>
    <row r="3" spans="1:13" ht="51" customHeight="1" x14ac:dyDescent="0.25">
      <c r="A3" s="12"/>
      <c r="B3" s="313"/>
      <c r="D3" s="484" t="s">
        <v>540</v>
      </c>
      <c r="E3" s="484"/>
      <c r="F3" s="484"/>
      <c r="H3" s="373" t="s">
        <v>339</v>
      </c>
      <c r="J3" s="314"/>
      <c r="K3" s="12"/>
    </row>
    <row r="4" spans="1:13" s="12" customFormat="1" x14ac:dyDescent="0.25">
      <c r="B4" s="499" t="s">
        <v>7</v>
      </c>
      <c r="C4" s="500"/>
      <c r="D4" s="503" t="str">
        <f>'Finansiniai duomenys'!C8</f>
        <v>UAB „Druskininkų butų ūkis“</v>
      </c>
      <c r="E4" s="503"/>
      <c r="F4" s="503"/>
      <c r="G4" s="503"/>
      <c r="H4" s="501"/>
      <c r="I4" s="501"/>
      <c r="J4" s="502"/>
      <c r="L4"/>
    </row>
    <row r="5" spans="1:13" s="12" customFormat="1" x14ac:dyDescent="0.25">
      <c r="B5" s="499" t="s">
        <v>9</v>
      </c>
      <c r="C5" s="500"/>
      <c r="D5" s="501" t="str">
        <f>IFERROR(VLOOKUP(D4,'Finansiniai duomenys'!R2:T229,3,FALSE),"")</f>
        <v>Uždaroji akcinė bendrovė (UAB)</v>
      </c>
      <c r="E5" s="501"/>
      <c r="F5" s="501"/>
      <c r="G5" s="501"/>
      <c r="H5" s="501"/>
      <c r="I5" s="501"/>
      <c r="J5" s="502"/>
      <c r="L5"/>
    </row>
    <row r="6" spans="1:13" s="12" customFormat="1" x14ac:dyDescent="0.25">
      <c r="B6" s="499" t="s">
        <v>13</v>
      </c>
      <c r="C6" s="500"/>
      <c r="D6" s="501">
        <f>IFERROR(VLOOKUP(D4,'Finansiniai duomenys'!R2:T229,2,FALSE),"")</f>
        <v>152007157</v>
      </c>
      <c r="E6" s="501"/>
      <c r="F6" s="501"/>
      <c r="G6" s="501"/>
      <c r="H6" s="501"/>
      <c r="I6" s="501"/>
      <c r="J6" s="502"/>
      <c r="L6"/>
    </row>
    <row r="7" spans="1:13" x14ac:dyDescent="0.25">
      <c r="A7" s="12"/>
      <c r="B7" s="499" t="s">
        <v>20</v>
      </c>
      <c r="C7" s="500"/>
      <c r="D7" s="501" t="str">
        <f>IFERROR(VLOOKUP(D4,'Finansiniai duomenys'!R2:U229,4,FALSE),"")</f>
        <v>Kita</v>
      </c>
      <c r="E7" s="501"/>
      <c r="F7" s="501"/>
      <c r="G7" s="501"/>
      <c r="H7" s="501"/>
      <c r="I7" s="501"/>
      <c r="J7" s="502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3</v>
      </c>
      <c r="H12" s="395"/>
      <c r="I12" s="396">
        <v>2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>
        <v>2</v>
      </c>
      <c r="I13" s="404">
        <v>1</v>
      </c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1</v>
      </c>
      <c r="H14" s="399"/>
      <c r="I14" s="307">
        <v>1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/>
      <c r="I17" s="28"/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/>
      <c r="I18" s="28"/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/>
      <c r="I20" s="28"/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/>
      <c r="I25" s="28"/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89"/>
      <c r="H56" s="489"/>
      <c r="I56" s="490"/>
      <c r="J56" s="314"/>
      <c r="K56" s="12"/>
    </row>
    <row r="57" spans="1:11" ht="52.9" customHeight="1" x14ac:dyDescent="0.25">
      <c r="A57" s="12"/>
      <c r="B57" s="313"/>
      <c r="D57" s="313"/>
      <c r="G57" s="491"/>
      <c r="H57" s="491"/>
      <c r="I57" s="492"/>
      <c r="J57" s="314"/>
      <c r="K57" s="12"/>
    </row>
    <row r="58" spans="1:11" x14ac:dyDescent="0.25">
      <c r="A58" s="12"/>
      <c r="B58" s="313"/>
      <c r="D58" s="379" t="s">
        <v>232</v>
      </c>
      <c r="G58" s="493"/>
      <c r="H58" s="493"/>
      <c r="I58" s="494"/>
      <c r="J58" s="314"/>
      <c r="K58" s="12"/>
    </row>
    <row r="59" spans="1:11" x14ac:dyDescent="0.25">
      <c r="A59" s="12"/>
      <c r="B59" s="313"/>
      <c r="D59" s="313" t="s">
        <v>234</v>
      </c>
      <c r="G59" s="495"/>
      <c r="H59" s="495"/>
      <c r="I59" s="496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495"/>
      <c r="H60" s="495"/>
      <c r="I60" s="496"/>
      <c r="J60" s="314"/>
      <c r="K60" s="12"/>
    </row>
    <row r="61" spans="1:11" x14ac:dyDescent="0.25">
      <c r="A61" s="12"/>
      <c r="B61" s="313"/>
      <c r="D61" s="313" t="s">
        <v>238</v>
      </c>
      <c r="G61" s="495"/>
      <c r="H61" s="495"/>
      <c r="I61" s="496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87"/>
      <c r="H62" s="487"/>
      <c r="I62" s="488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62:I62"/>
    <mergeCell ref="G56:I57"/>
    <mergeCell ref="G58:I58"/>
    <mergeCell ref="G59:I59"/>
    <mergeCell ref="G60:I60"/>
    <mergeCell ref="G61:I61"/>
    <mergeCell ref="H2:J2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61" zoomScaleNormal="100" zoomScaleSheetLayoutView="100" workbookViewId="0">
      <selection activeCell="F91" sqref="F91:L9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38" t="s">
        <v>361</v>
      </c>
      <c r="L3" s="539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44" t="s">
        <v>363</v>
      </c>
      <c r="D6" s="545"/>
      <c r="E6" s="545"/>
      <c r="F6" s="545"/>
      <c r="G6" s="545"/>
      <c r="H6" s="545"/>
      <c r="I6" s="545"/>
      <c r="J6" s="545"/>
      <c r="K6" s="545"/>
      <c r="L6" s="545"/>
      <c r="M6" s="546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40" t="s">
        <v>7</v>
      </c>
      <c r="D9" s="541"/>
      <c r="E9" s="542" t="str">
        <f>'Finansiniai duomenys'!C8</f>
        <v>UAB „Druskininkų butų ūkis“</v>
      </c>
      <c r="F9" s="542"/>
      <c r="G9" s="542"/>
      <c r="H9" s="542"/>
      <c r="I9" s="542"/>
      <c r="J9" s="542"/>
      <c r="K9" s="13"/>
      <c r="L9" s="13"/>
      <c r="M9" s="221"/>
    </row>
    <row r="10" spans="2:15" ht="15.75" thickBot="1" x14ac:dyDescent="0.3">
      <c r="B10" s="220"/>
      <c r="C10" s="540" t="s">
        <v>9</v>
      </c>
      <c r="D10" s="541"/>
      <c r="E10" s="543" t="str">
        <f>'Finansiniai duomenys'!C9</f>
        <v>Uždaroji akcinė bendrovė (UAB)</v>
      </c>
      <c r="F10" s="543"/>
      <c r="G10" s="543"/>
      <c r="H10" s="543"/>
      <c r="I10" s="543"/>
      <c r="J10" s="543"/>
      <c r="K10" s="13"/>
      <c r="L10" s="13"/>
      <c r="M10" s="221"/>
    </row>
    <row r="11" spans="2:15" ht="15.75" thickBot="1" x14ac:dyDescent="0.3">
      <c r="B11" s="220"/>
      <c r="C11" s="540" t="s">
        <v>13</v>
      </c>
      <c r="D11" s="541"/>
      <c r="E11" s="543">
        <f>'Finansiniai duomenys'!C10</f>
        <v>152007157</v>
      </c>
      <c r="F11" s="543"/>
      <c r="G11" s="543"/>
      <c r="H11" s="543"/>
      <c r="I11" s="543"/>
      <c r="J11" s="543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10" t="s">
        <v>511</v>
      </c>
      <c r="D14" s="511"/>
      <c r="E14" s="508" t="s">
        <v>208</v>
      </c>
      <c r="F14" s="512"/>
      <c r="G14" s="248"/>
      <c r="H14" s="251"/>
      <c r="I14" s="506" t="s">
        <v>515</v>
      </c>
      <c r="J14" s="507"/>
      <c r="K14" s="508" t="s">
        <v>208</v>
      </c>
      <c r="L14" s="509"/>
      <c r="M14" s="222"/>
    </row>
    <row r="15" spans="2:15" ht="26.45" customHeight="1" thickBot="1" x14ac:dyDescent="0.3">
      <c r="B15" s="220"/>
      <c r="C15" s="510" t="s">
        <v>512</v>
      </c>
      <c r="D15" s="518"/>
      <c r="E15" s="518"/>
      <c r="F15" s="533"/>
      <c r="G15" s="138"/>
      <c r="H15" s="251"/>
      <c r="I15" s="515" t="s">
        <v>516</v>
      </c>
      <c r="J15" s="516"/>
      <c r="K15" s="516"/>
      <c r="L15" s="517"/>
      <c r="M15" s="223"/>
    </row>
    <row r="16" spans="2:15" ht="49.5" customHeight="1" thickBot="1" x14ac:dyDescent="0.3">
      <c r="B16" s="220"/>
      <c r="C16" s="510" t="s">
        <v>521</v>
      </c>
      <c r="D16" s="518"/>
      <c r="E16" s="531"/>
      <c r="F16" s="532"/>
      <c r="G16" s="139"/>
      <c r="H16" s="252"/>
      <c r="I16" s="506" t="s">
        <v>522</v>
      </c>
      <c r="J16" s="506"/>
      <c r="K16" s="504"/>
      <c r="L16" s="505"/>
      <c r="M16" s="222"/>
    </row>
    <row r="17" spans="2:13" ht="40.5" customHeight="1" x14ac:dyDescent="0.25">
      <c r="B17" s="220"/>
      <c r="C17" s="510" t="s">
        <v>365</v>
      </c>
      <c r="D17" s="518"/>
      <c r="E17" s="513"/>
      <c r="F17" s="514"/>
      <c r="G17" s="248"/>
      <c r="H17" s="252"/>
      <c r="I17" s="518" t="s">
        <v>365</v>
      </c>
      <c r="J17" s="518"/>
      <c r="K17" s="513"/>
      <c r="L17" s="514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27" t="s">
        <v>513</v>
      </c>
      <c r="D20" s="522"/>
      <c r="E20" s="522"/>
      <c r="F20" s="528"/>
      <c r="G20" s="19"/>
      <c r="H20" s="251"/>
      <c r="I20" s="522" t="s">
        <v>517</v>
      </c>
      <c r="J20" s="522"/>
      <c r="K20" s="522"/>
      <c r="L20" s="522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29" t="s">
        <v>514</v>
      </c>
      <c r="D22" s="523"/>
      <c r="E22" s="523"/>
      <c r="F22" s="530"/>
      <c r="G22" s="249"/>
      <c r="H22" s="251"/>
      <c r="I22" s="523" t="s">
        <v>518</v>
      </c>
      <c r="J22" s="523"/>
      <c r="K22" s="523"/>
      <c r="L22" s="523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34" t="s">
        <v>225</v>
      </c>
      <c r="D85" s="534"/>
      <c r="E85" s="534"/>
      <c r="F85" s="534"/>
      <c r="G85" s="534"/>
      <c r="H85" s="534"/>
      <c r="I85" s="534"/>
      <c r="J85" s="534"/>
      <c r="K85" s="534"/>
      <c r="L85" s="534"/>
      <c r="M85" s="228"/>
    </row>
    <row r="86" spans="2:13" ht="66" customHeight="1" x14ac:dyDescent="0.25">
      <c r="B86" s="220"/>
      <c r="C86" s="526" t="s">
        <v>370</v>
      </c>
      <c r="D86" s="516"/>
      <c r="E86" s="516"/>
      <c r="F86" s="535"/>
      <c r="G86" s="535"/>
      <c r="H86" s="535"/>
      <c r="I86" s="535"/>
      <c r="J86" s="535"/>
      <c r="K86" s="535"/>
      <c r="L86" s="535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4" t="s">
        <v>232</v>
      </c>
      <c r="D88" s="525"/>
      <c r="E88" s="525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26" t="s">
        <v>234</v>
      </c>
      <c r="D89" s="516"/>
      <c r="E89" s="516"/>
      <c r="F89" s="536">
        <v>45393</v>
      </c>
      <c r="G89" s="537"/>
      <c r="H89" s="537"/>
      <c r="I89" s="537"/>
      <c r="J89" s="537"/>
      <c r="K89" s="537"/>
      <c r="L89" s="537"/>
      <c r="M89" s="229"/>
    </row>
    <row r="90" spans="2:13" ht="15.75" customHeight="1" x14ac:dyDescent="0.25">
      <c r="B90" s="220"/>
      <c r="C90" s="526" t="s">
        <v>236</v>
      </c>
      <c r="D90" s="516"/>
      <c r="E90" s="516"/>
      <c r="F90" s="537" t="s">
        <v>545</v>
      </c>
      <c r="G90" s="537"/>
      <c r="H90" s="537"/>
      <c r="I90" s="537"/>
      <c r="J90" s="537"/>
      <c r="K90" s="537"/>
      <c r="L90" s="537"/>
      <c r="M90" s="229"/>
    </row>
    <row r="91" spans="2:13" ht="15.75" customHeight="1" x14ac:dyDescent="0.25">
      <c r="B91" s="220"/>
      <c r="C91" s="526" t="s">
        <v>238</v>
      </c>
      <c r="D91" s="516"/>
      <c r="E91" s="516"/>
      <c r="F91" s="537" t="s">
        <v>546</v>
      </c>
      <c r="G91" s="537"/>
      <c r="H91" s="537"/>
      <c r="I91" s="537"/>
      <c r="J91" s="537"/>
      <c r="K91" s="537"/>
      <c r="L91" s="537"/>
      <c r="M91" s="229"/>
    </row>
    <row r="92" spans="2:13" ht="21" customHeight="1" x14ac:dyDescent="0.25">
      <c r="B92" s="220"/>
      <c r="C92" s="519" t="s">
        <v>240</v>
      </c>
      <c r="D92" s="506"/>
      <c r="E92" s="506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0"/>
      <c r="D93" s="521"/>
      <c r="E93" s="521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4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zoomScale="80" zoomScaleNormal="80" workbookViewId="0">
      <selection activeCell="L7" sqref="L7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57" t="str">
        <f>'Finansiniai duomenys'!C8</f>
        <v>UAB „Druskininkų butų ūkis“</v>
      </c>
      <c r="I3" s="557"/>
      <c r="J3" s="557"/>
      <c r="K3" s="557"/>
      <c r="L3" s="557"/>
      <c r="N3" s="538" t="s">
        <v>361</v>
      </c>
      <c r="O3" s="538"/>
      <c r="P3" s="538"/>
      <c r="T3" s="12"/>
      <c r="U3" t="s">
        <v>208</v>
      </c>
    </row>
    <row r="4" spans="1:21" ht="13.9" customHeight="1" x14ac:dyDescent="0.25">
      <c r="A4" s="12"/>
      <c r="C4" s="559" t="s">
        <v>439</v>
      </c>
      <c r="D4" s="560"/>
      <c r="E4" s="560"/>
      <c r="F4" s="371"/>
      <c r="G4" s="350" t="s">
        <v>380</v>
      </c>
      <c r="H4" s="557" t="str">
        <f>IFERROR(VLOOKUP(H3,'Finansiniai duomenys'!R2:T229,3,FALSE),"")</f>
        <v>Uždaroji akcinė bendrovė (UAB)</v>
      </c>
      <c r="I4" s="557"/>
      <c r="J4" s="557"/>
      <c r="K4" s="557"/>
      <c r="L4" s="557"/>
      <c r="N4" s="538"/>
      <c r="O4" s="538"/>
      <c r="P4" s="538"/>
      <c r="T4" s="12"/>
    </row>
    <row r="5" spans="1:21" x14ac:dyDescent="0.25">
      <c r="A5" s="12"/>
      <c r="C5" s="559"/>
      <c r="D5" s="560"/>
      <c r="E5" s="560"/>
      <c r="F5" s="371"/>
      <c r="G5" s="351" t="s">
        <v>13</v>
      </c>
      <c r="H5" s="554">
        <f>IFERROR(VLOOKUP(H3,'Finansiniai duomenys'!R2:T229,2,FALSE),"")</f>
        <v>152007157</v>
      </c>
      <c r="I5" s="554"/>
      <c r="J5" s="554"/>
      <c r="K5" s="554"/>
      <c r="L5" s="554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61" t="s">
        <v>507</v>
      </c>
      <c r="D7" s="562"/>
      <c r="E7" s="562"/>
      <c r="F7" s="123"/>
      <c r="G7" s="558" t="s">
        <v>426</v>
      </c>
      <c r="H7" s="558"/>
      <c r="I7" s="558"/>
      <c r="J7" s="558"/>
      <c r="K7" s="558"/>
      <c r="L7" s="291"/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62"/>
      <c r="D8" s="562"/>
      <c r="E8" s="562"/>
      <c r="F8" s="123"/>
      <c r="G8" s="558" t="s">
        <v>427</v>
      </c>
      <c r="H8" s="558"/>
      <c r="I8" s="558"/>
      <c r="J8" s="558"/>
      <c r="K8" s="558"/>
      <c r="L8" s="291"/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62"/>
      <c r="D9" s="562"/>
      <c r="E9" s="562"/>
      <c r="F9" s="123"/>
      <c r="G9" s="354" t="s">
        <v>531</v>
      </c>
      <c r="H9" s="354"/>
      <c r="I9" s="354"/>
      <c r="J9" s="354"/>
      <c r="K9" s="354"/>
      <c r="L9" s="291"/>
      <c r="M9" s="554"/>
      <c r="N9" s="554"/>
      <c r="O9" s="554"/>
      <c r="P9" s="554"/>
      <c r="Q9" s="554"/>
      <c r="R9" s="123"/>
      <c r="T9" s="12"/>
      <c r="U9"/>
    </row>
    <row r="10" spans="1:21" s="292" customFormat="1" ht="46.9" customHeight="1" x14ac:dyDescent="0.25">
      <c r="A10" s="12"/>
      <c r="B10" s="83"/>
      <c r="C10" s="562"/>
      <c r="D10" s="562"/>
      <c r="E10" s="562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5" t="s">
        <v>519</v>
      </c>
      <c r="D12" s="556"/>
      <c r="E12" s="556"/>
      <c r="F12" s="556"/>
      <c r="G12" s="553" t="s">
        <v>432</v>
      </c>
      <c r="H12" s="553"/>
      <c r="I12" s="553" t="s">
        <v>432</v>
      </c>
      <c r="J12" s="553"/>
      <c r="K12" s="553" t="s">
        <v>432</v>
      </c>
      <c r="L12" s="553"/>
      <c r="M12" s="553" t="s">
        <v>432</v>
      </c>
      <c r="N12" s="553"/>
      <c r="O12" s="553" t="s">
        <v>432</v>
      </c>
      <c r="P12" s="553"/>
      <c r="Q12" s="553" t="s">
        <v>432</v>
      </c>
      <c r="R12" s="553"/>
      <c r="T12" s="12"/>
    </row>
    <row r="13" spans="1:21" ht="67.900000000000006" customHeight="1" x14ac:dyDescent="0.25">
      <c r="A13" s="12"/>
      <c r="C13" s="547" t="s">
        <v>387</v>
      </c>
      <c r="D13" s="548" t="s">
        <v>388</v>
      </c>
      <c r="E13" s="551" t="s">
        <v>437</v>
      </c>
      <c r="F13" s="548" t="s">
        <v>389</v>
      </c>
      <c r="G13" s="549"/>
      <c r="H13" s="550"/>
      <c r="I13" s="549"/>
      <c r="J13" s="550"/>
      <c r="K13" s="549"/>
      <c r="L13" s="550"/>
      <c r="M13" s="549"/>
      <c r="N13" s="550"/>
      <c r="O13" s="549"/>
      <c r="P13" s="550"/>
      <c r="Q13" s="549"/>
      <c r="R13" s="550"/>
      <c r="T13" s="12"/>
    </row>
    <row r="14" spans="1:21" ht="39" customHeight="1" x14ac:dyDescent="0.25">
      <c r="A14" s="12"/>
      <c r="C14" s="547"/>
      <c r="D14" s="548"/>
      <c r="E14" s="552"/>
      <c r="F14" s="548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Gerai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Klaida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55" t="s">
        <v>520</v>
      </c>
      <c r="D28" s="556"/>
      <c r="E28" s="556"/>
      <c r="F28" s="556"/>
      <c r="G28" s="553" t="s">
        <v>432</v>
      </c>
      <c r="H28" s="553"/>
      <c r="I28" s="553" t="s">
        <v>432</v>
      </c>
      <c r="J28" s="553"/>
      <c r="K28" s="553" t="s">
        <v>432</v>
      </c>
      <c r="L28" s="553"/>
      <c r="M28" s="553" t="s">
        <v>432</v>
      </c>
      <c r="N28" s="553"/>
      <c r="O28" s="553" t="s">
        <v>432</v>
      </c>
      <c r="P28" s="553"/>
      <c r="Q28" s="553" t="s">
        <v>432</v>
      </c>
      <c r="R28" s="553"/>
      <c r="T28" s="12"/>
    </row>
    <row r="29" spans="1:20" ht="62.45" customHeight="1" x14ac:dyDescent="0.25">
      <c r="A29" s="12"/>
      <c r="C29" s="547" t="s">
        <v>387</v>
      </c>
      <c r="D29" s="548" t="s">
        <v>388</v>
      </c>
      <c r="E29" s="551" t="s">
        <v>438</v>
      </c>
      <c r="F29" s="548" t="s">
        <v>389</v>
      </c>
      <c r="G29" s="549"/>
      <c r="H29" s="550"/>
      <c r="I29" s="549"/>
      <c r="J29" s="550"/>
      <c r="K29" s="549"/>
      <c r="L29" s="550"/>
      <c r="M29" s="549"/>
      <c r="N29" s="550"/>
      <c r="O29" s="549"/>
      <c r="P29" s="550"/>
      <c r="Q29" s="549"/>
      <c r="R29" s="550"/>
      <c r="T29" s="12"/>
    </row>
    <row r="30" spans="1:20" ht="52.15" customHeight="1" x14ac:dyDescent="0.25">
      <c r="A30" s="12"/>
      <c r="C30" s="547"/>
      <c r="D30" s="548"/>
      <c r="E30" s="552"/>
      <c r="F30" s="548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Gerai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Klaida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5" t="s">
        <v>519</v>
      </c>
      <c r="D44" s="556"/>
      <c r="E44" s="556"/>
      <c r="F44" s="556"/>
      <c r="G44" s="553" t="s">
        <v>432</v>
      </c>
      <c r="H44" s="553"/>
      <c r="I44" s="553" t="s">
        <v>432</v>
      </c>
      <c r="J44" s="553"/>
      <c r="K44" s="553" t="s">
        <v>432</v>
      </c>
      <c r="L44" s="553"/>
      <c r="M44" s="553" t="s">
        <v>432</v>
      </c>
      <c r="N44" s="553"/>
      <c r="O44" s="553" t="s">
        <v>432</v>
      </c>
      <c r="P44" s="553"/>
      <c r="Q44" s="553" t="s">
        <v>432</v>
      </c>
      <c r="R44" s="553"/>
      <c r="T44" s="12"/>
    </row>
    <row r="45" spans="1:20" ht="62.45" customHeight="1" x14ac:dyDescent="0.25">
      <c r="A45" s="12"/>
      <c r="C45" s="547" t="s">
        <v>387</v>
      </c>
      <c r="D45" s="548" t="s">
        <v>388</v>
      </c>
      <c r="E45" s="551" t="s">
        <v>437</v>
      </c>
      <c r="F45" s="548" t="s">
        <v>389</v>
      </c>
      <c r="G45" s="549"/>
      <c r="H45" s="550"/>
      <c r="I45" s="549"/>
      <c r="J45" s="550"/>
      <c r="K45" s="549"/>
      <c r="L45" s="550"/>
      <c r="M45" s="549"/>
      <c r="N45" s="550"/>
      <c r="O45" s="549"/>
      <c r="P45" s="550"/>
      <c r="Q45" s="549"/>
      <c r="R45" s="550"/>
      <c r="T45" s="12"/>
    </row>
    <row r="46" spans="1:20" ht="59.45" customHeight="1" x14ac:dyDescent="0.25">
      <c r="A46" s="12"/>
      <c r="C46" s="547"/>
      <c r="D46" s="548"/>
      <c r="E46" s="552"/>
      <c r="F46" s="548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Gerai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Gerai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5" t="s">
        <v>520</v>
      </c>
      <c r="D56" s="556"/>
      <c r="E56" s="556"/>
      <c r="F56" s="556"/>
      <c r="G56" s="553" t="s">
        <v>432</v>
      </c>
      <c r="H56" s="553"/>
      <c r="I56" s="553" t="s">
        <v>432</v>
      </c>
      <c r="J56" s="553"/>
      <c r="K56" s="553" t="s">
        <v>432</v>
      </c>
      <c r="L56" s="553"/>
      <c r="M56" s="553" t="s">
        <v>432</v>
      </c>
      <c r="N56" s="553"/>
      <c r="O56" s="553" t="s">
        <v>432</v>
      </c>
      <c r="P56" s="553"/>
      <c r="Q56" s="553" t="s">
        <v>432</v>
      </c>
      <c r="R56" s="553"/>
      <c r="T56" s="12"/>
    </row>
    <row r="57" spans="1:20" ht="70.150000000000006" customHeight="1" x14ac:dyDescent="0.25">
      <c r="A57" s="12"/>
      <c r="C57" s="547" t="s">
        <v>387</v>
      </c>
      <c r="D57" s="548" t="s">
        <v>388</v>
      </c>
      <c r="E57" s="551" t="s">
        <v>436</v>
      </c>
      <c r="F57" s="548" t="s">
        <v>389</v>
      </c>
      <c r="G57" s="549"/>
      <c r="H57" s="550"/>
      <c r="I57" s="549"/>
      <c r="J57" s="550"/>
      <c r="K57" s="549"/>
      <c r="L57" s="550"/>
      <c r="M57" s="549"/>
      <c r="N57" s="550"/>
      <c r="O57" s="549"/>
      <c r="P57" s="550"/>
      <c r="Q57" s="549"/>
      <c r="R57" s="550"/>
      <c r="T57" s="12"/>
    </row>
    <row r="58" spans="1:20" ht="55.9" customHeight="1" x14ac:dyDescent="0.25">
      <c r="A58" s="12"/>
      <c r="C58" s="547"/>
      <c r="D58" s="548"/>
      <c r="E58" s="552"/>
      <c r="F58" s="548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Gerai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Gerai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65"/>
      <c r="I70" s="565"/>
      <c r="J70" s="566"/>
      <c r="T70" s="12"/>
    </row>
    <row r="71" spans="1:21" ht="51" customHeight="1" x14ac:dyDescent="0.25">
      <c r="A71" s="12"/>
      <c r="E71" s="368"/>
      <c r="H71" s="491"/>
      <c r="I71" s="491"/>
      <c r="J71" s="567"/>
      <c r="T71" s="12"/>
    </row>
    <row r="72" spans="1:21" x14ac:dyDescent="0.25">
      <c r="A72" s="12"/>
      <c r="E72" s="380" t="s">
        <v>232</v>
      </c>
      <c r="H72" s="568"/>
      <c r="I72" s="568"/>
      <c r="J72" s="569"/>
      <c r="T72" s="12"/>
    </row>
    <row r="73" spans="1:21" x14ac:dyDescent="0.25">
      <c r="A73" s="12"/>
      <c r="E73" s="368" t="s">
        <v>234</v>
      </c>
      <c r="H73" s="570"/>
      <c r="I73" s="570"/>
      <c r="J73" s="571"/>
      <c r="T73" s="12"/>
    </row>
    <row r="74" spans="1:21" x14ac:dyDescent="0.25">
      <c r="A74" s="12"/>
      <c r="E74" s="368" t="s">
        <v>236</v>
      </c>
      <c r="H74" s="570"/>
      <c r="I74" s="570"/>
      <c r="J74" s="571"/>
      <c r="T74" s="12"/>
    </row>
    <row r="75" spans="1:21" x14ac:dyDescent="0.25">
      <c r="A75" s="12"/>
      <c r="E75" s="368" t="s">
        <v>238</v>
      </c>
      <c r="H75" s="570"/>
      <c r="I75" s="570"/>
      <c r="J75" s="571"/>
      <c r="T75" s="12"/>
    </row>
    <row r="76" spans="1:21" x14ac:dyDescent="0.25">
      <c r="A76" s="12"/>
      <c r="E76" s="369" t="s">
        <v>382</v>
      </c>
      <c r="F76" s="370"/>
      <c r="G76" s="370"/>
      <c r="H76" s="563"/>
      <c r="I76" s="563"/>
      <c r="J76" s="564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15" sqref="C15:D15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2" t="s">
        <v>361</v>
      </c>
      <c r="E2" s="573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62" t="s">
        <v>372</v>
      </c>
      <c r="C4" s="463"/>
      <c r="D4" s="463"/>
      <c r="E4" s="464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65"/>
      <c r="D6" s="465"/>
      <c r="E6" s="466"/>
      <c r="M6" s="40"/>
      <c r="N6" s="40"/>
    </row>
    <row r="7" spans="2:15" x14ac:dyDescent="0.2">
      <c r="B7" s="147" t="s">
        <v>9</v>
      </c>
      <c r="C7" s="453" t="str">
        <f>IFERROR(VLOOKUP(C6,$K$2:$M$5,3,FALSE),"")</f>
        <v/>
      </c>
      <c r="D7" s="453"/>
      <c r="E7" s="454"/>
      <c r="M7" s="40"/>
      <c r="N7" s="40"/>
      <c r="O7" s="40"/>
    </row>
    <row r="8" spans="2:15" x14ac:dyDescent="0.2">
      <c r="B8" s="148" t="s">
        <v>13</v>
      </c>
      <c r="C8" s="453" t="str">
        <f>IFERROR(VLOOKUP(C6,$K$2:$L$5,2,FALSE),"")</f>
        <v/>
      </c>
      <c r="D8" s="453"/>
      <c r="E8" s="454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55"/>
      <c r="D10" s="455"/>
      <c r="E10" s="456"/>
    </row>
    <row r="11" spans="2:15" ht="12" customHeight="1" x14ac:dyDescent="0.2">
      <c r="B11" s="148" t="s">
        <v>29</v>
      </c>
      <c r="C11" s="457"/>
      <c r="D11" s="457"/>
      <c r="E11" s="45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59" t="s">
        <v>36</v>
      </c>
      <c r="D13" s="460"/>
      <c r="E13" s="461"/>
    </row>
    <row r="14" spans="2:15" ht="12" customHeight="1" x14ac:dyDescent="0.2">
      <c r="B14" s="148" t="s">
        <v>40</v>
      </c>
      <c r="C14" s="471" t="s">
        <v>343</v>
      </c>
      <c r="D14" s="471"/>
      <c r="E14" s="150" t="s">
        <v>41</v>
      </c>
    </row>
    <row r="15" spans="2:15" ht="12" customHeight="1" x14ac:dyDescent="0.2">
      <c r="B15" s="151" t="s">
        <v>45</v>
      </c>
      <c r="C15" s="472"/>
      <c r="D15" s="577"/>
      <c r="E15" s="152"/>
      <c r="M15" s="40"/>
      <c r="N15" s="40"/>
    </row>
    <row r="16" spans="2:15" ht="12" customHeight="1" x14ac:dyDescent="0.2">
      <c r="B16" s="151" t="s">
        <v>49</v>
      </c>
      <c r="C16" s="472"/>
      <c r="D16" s="577"/>
      <c r="E16" s="152"/>
      <c r="O16" s="40"/>
    </row>
    <row r="17" spans="2:15" ht="12" customHeight="1" x14ac:dyDescent="0.2">
      <c r="B17" s="151" t="s">
        <v>53</v>
      </c>
      <c r="C17" s="472"/>
      <c r="D17" s="577"/>
      <c r="E17" s="152"/>
      <c r="M17" s="40"/>
      <c r="N17" s="40"/>
    </row>
    <row r="18" spans="2:15" ht="12" customHeight="1" x14ac:dyDescent="0.2">
      <c r="B18" s="151" t="s">
        <v>56</v>
      </c>
      <c r="C18" s="472"/>
      <c r="D18" s="577"/>
      <c r="E18" s="152"/>
      <c r="M18" s="40"/>
      <c r="N18" s="40"/>
      <c r="O18" s="40"/>
    </row>
    <row r="19" spans="2:15" ht="12" customHeight="1" x14ac:dyDescent="0.2">
      <c r="B19" s="151" t="s">
        <v>59</v>
      </c>
      <c r="C19" s="472"/>
      <c r="D19" s="577"/>
      <c r="E19" s="152"/>
      <c r="M19" s="40"/>
      <c r="N19" s="40"/>
      <c r="O19" s="40"/>
    </row>
    <row r="20" spans="2:15" ht="12" customHeight="1" x14ac:dyDescent="0.2">
      <c r="B20" s="151" t="s">
        <v>67</v>
      </c>
      <c r="C20" s="425" t="s">
        <v>68</v>
      </c>
      <c r="D20" s="426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8" t="str">
        <f>IFERROR(VLOOKUP(C6,$K$2:$O$5,4,FALSE),"")</f>
        <v/>
      </c>
      <c r="D22" s="578"/>
      <c r="E22" s="579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79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85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374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4" t="s">
        <v>374</v>
      </c>
      <c r="D90" s="574"/>
      <c r="E90" s="575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43" t="s">
        <v>374</v>
      </c>
      <c r="D106" s="443"/>
      <c r="E106" s="444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33"/>
      <c r="D108" s="433"/>
      <c r="E108" s="434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6"/>
      <c r="D113" s="455"/>
      <c r="E113" s="456"/>
    </row>
    <row r="114" spans="2:5" x14ac:dyDescent="0.2">
      <c r="B114" s="159" t="s">
        <v>236</v>
      </c>
      <c r="C114" s="441"/>
      <c r="D114" s="441"/>
      <c r="E114" s="442"/>
    </row>
    <row r="115" spans="2:5" ht="24" x14ac:dyDescent="0.2">
      <c r="B115" s="207" t="s">
        <v>238</v>
      </c>
      <c r="C115" s="429"/>
      <c r="D115" s="429"/>
      <c r="E115" s="430"/>
    </row>
    <row r="116" spans="2:5" ht="24" x14ac:dyDescent="0.2">
      <c r="B116" s="208" t="s">
        <v>240</v>
      </c>
      <c r="C116" s="431"/>
      <c r="D116" s="431"/>
      <c r="E116" s="432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Irena DBU</cp:lastModifiedBy>
  <cp:revision/>
  <cp:lastPrinted>2024-04-17T06:55:04Z</cp:lastPrinted>
  <dcterms:created xsi:type="dcterms:W3CDTF">2014-03-24T16:58:47Z</dcterms:created>
  <dcterms:modified xsi:type="dcterms:W3CDTF">2024-06-18T11:29:46Z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