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renos\Desktop\SIPA\2022-metai\"/>
    </mc:Choice>
  </mc:AlternateContent>
  <xr:revisionPtr revIDLastSave="0" documentId="13_ncr:1_{6FAAA999-DDEA-472D-9A74-5C4DC2E41A21}" xr6:coauthVersionLast="47" xr6:coauthVersionMax="47" xr10:uidLastSave="{00000000-0000-0000-0000-000000000000}"/>
  <bookViews>
    <workbookView xWindow="-120" yWindow="-120" windowWidth="29040" windowHeight="15840" tabRatio="767" xr2:uid="{00000000-000D-0000-FFFF-FFFF00000000}"/>
  </bookViews>
  <sheets>
    <sheet name="Finansiniai duomenys" sheetId="2" r:id="rId1"/>
    <sheet name="Finansiniai duomenys(2015-2016)" sheetId="17" state="hidden" r:id="rId2"/>
    <sheet name="Papildoma informacija" sheetId="20" r:id="rId3"/>
    <sheet name="Suteikta parama" sheetId="3" r:id="rId4"/>
    <sheet name="Specialieji įpareigojimai" sheetId="21" r:id="rId5"/>
    <sheet name="Dukterinės bendrovės" sheetId="18" r:id="rId6"/>
  </sheets>
  <definedNames>
    <definedName name="_xlnm._FilterDatabase" localSheetId="0" hidden="1">'Finansiniai duomenys'!$R$1:$V$1</definedName>
    <definedName name="_xlnm._FilterDatabase" localSheetId="2" hidden="1">'Papildoma informacija'!$B$35:$H$92</definedName>
    <definedName name="_xlnm.Print_Area" localSheetId="5">'Dukterinės bendrovės'!$B$2:$E$117</definedName>
    <definedName name="_xlnm.Print_Area" localSheetId="0">'Finansiniai duomenys'!$B$2:$E$133</definedName>
    <definedName name="_xlnm.Print_Area" localSheetId="1">'Finansiniai duomenys(2015-2016)'!$B$2:$E$149</definedName>
    <definedName name="_xlnm.Print_Area" localSheetId="3">'Suteikta parama'!$B$2:$M$93</definedName>
  </definedNames>
  <calcPr calcId="191028"/>
</workbook>
</file>

<file path=xl/calcChain.xml><?xml version="1.0" encoding="utf-8"?>
<calcChain xmlns="http://schemas.openxmlformats.org/spreadsheetml/2006/main">
  <c r="I37" i="20" l="1"/>
  <c r="G37" i="20"/>
  <c r="C11" i="2"/>
  <c r="C10" i="2"/>
  <c r="C22" i="18"/>
  <c r="C8" i="18"/>
  <c r="C7" i="18"/>
  <c r="C70" i="2"/>
  <c r="R33" i="21"/>
  <c r="R36" i="21" s="1"/>
  <c r="Q33" i="21"/>
  <c r="Q36" i="21" s="1"/>
  <c r="P33" i="21"/>
  <c r="P36" i="21" s="1"/>
  <c r="O33" i="21"/>
  <c r="O36" i="21" s="1"/>
  <c r="N33" i="21"/>
  <c r="N36" i="21" s="1"/>
  <c r="M33" i="21"/>
  <c r="M36" i="21" s="1"/>
  <c r="L33" i="21"/>
  <c r="L36" i="21" s="1"/>
  <c r="K33" i="21"/>
  <c r="K36" i="21" s="1"/>
  <c r="J33" i="21"/>
  <c r="J36" i="21" s="1"/>
  <c r="I33" i="21"/>
  <c r="I36" i="21" s="1"/>
  <c r="H33" i="21"/>
  <c r="H36" i="21" s="1"/>
  <c r="G33" i="21"/>
  <c r="G36" i="21" s="1"/>
  <c r="F33" i="21"/>
  <c r="F36" i="21" s="1"/>
  <c r="P20" i="21"/>
  <c r="G17" i="21"/>
  <c r="G20" i="21" s="1"/>
  <c r="H17" i="21"/>
  <c r="H20" i="21" s="1"/>
  <c r="I17" i="21"/>
  <c r="I20" i="21" s="1"/>
  <c r="J17" i="21"/>
  <c r="J20" i="21" s="1"/>
  <c r="K17" i="21"/>
  <c r="K20" i="21" s="1"/>
  <c r="L17" i="21"/>
  <c r="L20" i="21" s="1"/>
  <c r="M17" i="21"/>
  <c r="M20" i="21" s="1"/>
  <c r="N17" i="21"/>
  <c r="N20" i="21" s="1"/>
  <c r="O17" i="21"/>
  <c r="O20" i="21" s="1"/>
  <c r="P17" i="21"/>
  <c r="Q17" i="21"/>
  <c r="Q20" i="21" s="1"/>
  <c r="R17" i="21"/>
  <c r="R20" i="21" s="1"/>
  <c r="F17" i="21"/>
  <c r="F20" i="21" s="1"/>
  <c r="I17" i="20"/>
  <c r="I24" i="20" s="1"/>
  <c r="E70" i="2" l="1"/>
  <c r="H3" i="21"/>
  <c r="D4" i="20"/>
  <c r="P66" i="21" l="1"/>
  <c r="Q66" i="21"/>
  <c r="R66" i="21"/>
  <c r="M54" i="21"/>
  <c r="R52" i="21"/>
  <c r="R54" i="21" s="1"/>
  <c r="Q52" i="21"/>
  <c r="Q54" i="21" s="1"/>
  <c r="P52" i="21"/>
  <c r="P54" i="21" s="1"/>
  <c r="O52" i="21"/>
  <c r="O54" i="21" s="1"/>
  <c r="N52" i="21"/>
  <c r="N54" i="21" s="1"/>
  <c r="M52" i="21"/>
  <c r="L52" i="21"/>
  <c r="L54" i="21" s="1"/>
  <c r="K52" i="21"/>
  <c r="K54" i="21" s="1"/>
  <c r="J52" i="21"/>
  <c r="J54" i="21" s="1"/>
  <c r="I52" i="21"/>
  <c r="I54" i="21" s="1"/>
  <c r="H52" i="21"/>
  <c r="H54" i="21" s="1"/>
  <c r="G52" i="21"/>
  <c r="G54" i="21" s="1"/>
  <c r="F52" i="21"/>
  <c r="F54" i="21" s="1"/>
  <c r="G64" i="21"/>
  <c r="G66" i="21" s="1"/>
  <c r="H64" i="21"/>
  <c r="H66" i="21" s="1"/>
  <c r="I64" i="21"/>
  <c r="I66" i="21" s="1"/>
  <c r="J64" i="21"/>
  <c r="J66" i="21" s="1"/>
  <c r="K64" i="21"/>
  <c r="K66" i="21" s="1"/>
  <c r="L64" i="21"/>
  <c r="L66" i="21" s="1"/>
  <c r="M64" i="21"/>
  <c r="M66" i="21" s="1"/>
  <c r="N64" i="21"/>
  <c r="N66" i="21" s="1"/>
  <c r="O64" i="21"/>
  <c r="O66" i="21" s="1"/>
  <c r="P64" i="21"/>
  <c r="Q64" i="21"/>
  <c r="R64" i="21"/>
  <c r="F64" i="21"/>
  <c r="F66" i="21" s="1"/>
  <c r="D15" i="21"/>
  <c r="D34" i="21"/>
  <c r="E34" i="21" s="1"/>
  <c r="D18" i="21"/>
  <c r="E18" i="21" s="1"/>
  <c r="G17" i="20" l="1"/>
  <c r="G24" i="20" s="1"/>
  <c r="D60" i="21"/>
  <c r="D61" i="21"/>
  <c r="D62" i="21"/>
  <c r="D63" i="21"/>
  <c r="E63" i="21" s="1"/>
  <c r="D64" i="21"/>
  <c r="D59" i="21"/>
  <c r="D49" i="21"/>
  <c r="E49" i="21" s="1"/>
  <c r="D50" i="21"/>
  <c r="D51" i="21"/>
  <c r="E51" i="21" s="1"/>
  <c r="D52" i="21"/>
  <c r="D48" i="21"/>
  <c r="D47" i="21"/>
  <c r="D40" i="21" l="1"/>
  <c r="D39" i="21"/>
  <c r="D37" i="21"/>
  <c r="E37" i="21" s="1"/>
  <c r="D38" i="21"/>
  <c r="D36" i="21"/>
  <c r="D35" i="21"/>
  <c r="D33" i="21"/>
  <c r="D32" i="21"/>
  <c r="E32" i="21" s="1"/>
  <c r="D31" i="21"/>
  <c r="D24" i="21"/>
  <c r="D23" i="21"/>
  <c r="D22" i="21"/>
  <c r="D21" i="21"/>
  <c r="E21" i="21" s="1"/>
  <c r="D20" i="21"/>
  <c r="D19" i="21"/>
  <c r="D17" i="21"/>
  <c r="D16" i="21"/>
  <c r="E16" i="21" s="1"/>
  <c r="E61" i="21" l="1"/>
  <c r="E40" i="21"/>
  <c r="E35" i="21"/>
  <c r="E31" i="21"/>
  <c r="E24" i="21"/>
  <c r="E19" i="21"/>
  <c r="E15" i="21"/>
  <c r="H5" i="21" l="1"/>
  <c r="H4" i="21"/>
  <c r="E91" i="18"/>
  <c r="E100" i="18" l="1"/>
  <c r="C100" i="18"/>
  <c r="C91" i="18"/>
  <c r="E78" i="18"/>
  <c r="C78" i="18"/>
  <c r="E67" i="18"/>
  <c r="C67" i="18"/>
  <c r="C84" i="18" s="1"/>
  <c r="E54" i="18"/>
  <c r="C54" i="18"/>
  <c r="E48" i="18"/>
  <c r="C48" i="18"/>
  <c r="E35" i="18"/>
  <c r="C35" i="18"/>
  <c r="E30" i="18"/>
  <c r="E33" i="18" s="1"/>
  <c r="E38" i="18" s="1"/>
  <c r="E40" i="18" s="1"/>
  <c r="C30" i="18"/>
  <c r="C33" i="18" s="1"/>
  <c r="C38" i="18" s="1"/>
  <c r="C40" i="18" s="1"/>
  <c r="E20" i="18"/>
  <c r="D7" i="20" l="1"/>
  <c r="D5" i="20"/>
  <c r="D6" i="20"/>
  <c r="E84" i="18"/>
  <c r="C60" i="18"/>
  <c r="C86" i="18" s="1"/>
  <c r="E60" i="18"/>
  <c r="E86" i="18" s="1"/>
  <c r="R1" i="2"/>
  <c r="C9" i="2" s="1"/>
  <c r="C87" i="2" l="1"/>
  <c r="E48" i="21" s="1"/>
  <c r="C113" i="2" l="1"/>
  <c r="T1" i="2" l="1"/>
  <c r="S1" i="2"/>
  <c r="C47" i="17" l="1"/>
  <c r="C46" i="17"/>
  <c r="C43" i="17"/>
  <c r="C37" i="17"/>
  <c r="C38" i="17"/>
  <c r="C39" i="17"/>
  <c r="C40" i="17"/>
  <c r="E37" i="17"/>
  <c r="E38" i="17"/>
  <c r="E39" i="17"/>
  <c r="E40" i="17"/>
  <c r="E36" i="17"/>
  <c r="C36" i="17"/>
  <c r="C32" i="17"/>
  <c r="C31" i="17"/>
  <c r="C30" i="17"/>
  <c r="C29" i="17"/>
  <c r="C28" i="17"/>
  <c r="C27" i="17"/>
  <c r="C14" i="17"/>
  <c r="C10" i="17"/>
  <c r="C9" i="17"/>
  <c r="E131" i="17"/>
  <c r="C131" i="17"/>
  <c r="E124" i="17"/>
  <c r="C124" i="17"/>
  <c r="E110" i="17"/>
  <c r="C110" i="17"/>
  <c r="E99" i="17"/>
  <c r="C99" i="17"/>
  <c r="E82" i="17"/>
  <c r="C82" i="17"/>
  <c r="E76" i="17"/>
  <c r="C76" i="17"/>
  <c r="E62" i="17"/>
  <c r="C62" i="17"/>
  <c r="E56" i="17"/>
  <c r="E59" i="17" s="1"/>
  <c r="E65" i="17" s="1"/>
  <c r="E67" i="17" s="1"/>
  <c r="C56" i="17"/>
  <c r="C59" i="17" s="1"/>
  <c r="C65" i="17" s="1"/>
  <c r="C67" i="17" s="1"/>
  <c r="E88" i="17" l="1"/>
  <c r="C116" i="17"/>
  <c r="E116" i="17"/>
  <c r="E41" i="17"/>
  <c r="C88" i="17"/>
  <c r="E118" i="17" l="1"/>
  <c r="C118" i="17"/>
  <c r="E11" i="3"/>
  <c r="E10" i="3"/>
  <c r="E9" i="3"/>
  <c r="E50" i="2" l="1"/>
  <c r="C50" i="2"/>
  <c r="E44" i="2"/>
  <c r="C44" i="2"/>
  <c r="C100" i="2"/>
  <c r="E50" i="21" s="1"/>
  <c r="E100" i="2"/>
  <c r="E62" i="21" s="1"/>
  <c r="E119" i="2"/>
  <c r="C119" i="2"/>
  <c r="E113" i="2"/>
  <c r="E87" i="2"/>
  <c r="E60" i="21" s="1"/>
  <c r="E63" i="2"/>
  <c r="C63" i="2"/>
  <c r="E29" i="2"/>
  <c r="E17" i="21" l="1"/>
  <c r="E33" i="21"/>
  <c r="C47" i="2"/>
  <c r="E20" i="21" s="1"/>
  <c r="E47" i="2"/>
  <c r="E36" i="21" s="1"/>
  <c r="E76" i="2"/>
  <c r="E59" i="21" s="1"/>
  <c r="C76" i="2"/>
  <c r="E47" i="21" s="1"/>
  <c r="C106" i="2"/>
  <c r="E52" i="21" s="1"/>
  <c r="E106" i="2"/>
  <c r="E64" i="21" s="1"/>
  <c r="E53" i="2" l="1"/>
  <c r="E38" i="21" s="1"/>
  <c r="C53" i="2"/>
  <c r="C55" i="2" s="1"/>
  <c r="E23" i="21" s="1"/>
  <c r="E108" i="2"/>
  <c r="C108" i="2"/>
  <c r="C44" i="17"/>
  <c r="E55" i="2" l="1"/>
  <c r="E39" i="21" s="1"/>
  <c r="E2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</author>
    <author>Simonas Lekys</author>
    <author>user</author>
    <author>k.lizdenis</author>
    <author>Simonas</author>
    <author>Lina Valatkaitė</author>
  </authors>
  <commentList>
    <comment ref="C12" authorId="0" shapeId="0" xr:uid="{00000000-0006-0000-0000-000002000000}">
      <text>
        <r>
          <rPr>
            <sz val="9"/>
            <color indexed="81"/>
            <rFont val="Tahoma"/>
            <family val="2"/>
            <charset val="186"/>
          </rPr>
          <t>Nurodykite įmonės direktoriaus (generalinio direktoriaus) vardą ir pavardę. Pareigų nurodyti nereikia.</t>
        </r>
      </text>
    </comment>
    <comment ref="C14" authorId="1" shapeId="0" xr:uid="{8610A8BD-A6D0-406B-809C-E732B4C12602}">
      <text>
        <r>
          <rPr>
            <sz val="9"/>
            <color indexed="81"/>
            <rFont val="Tahoma"/>
            <family val="2"/>
            <charset val="186"/>
          </rPr>
          <t>Nurodykite skaičių - kelintą kadenciją Įmonėje eina direktorius</t>
        </r>
      </text>
    </comment>
    <comment ref="C15" authorId="0" shapeId="0" xr:uid="{00000000-0006-0000-0000-000003000000}">
      <text>
        <r>
          <rPr>
            <sz val="9"/>
            <color indexed="81"/>
            <rFont val="Tahoma"/>
            <family val="2"/>
            <charset val="186"/>
          </rPr>
          <t>Nurodykite įmonės vyr. finansininko (vyr. buhalterio) vardą ir pavardę. Pareigų nurodyti nereikia.</t>
        </r>
      </text>
    </comment>
    <comment ref="B18" authorId="2" shapeId="0" xr:uid="{00000000-0006-0000-0000-000004000000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18" authorId="3" shapeId="0" xr:uid="{00000000-0006-0000-0000-000005000000}">
      <text>
        <r>
          <rPr>
            <sz val="9"/>
            <color indexed="81"/>
            <rFont val="Tahoma"/>
            <family val="2"/>
          </rPr>
          <t>Įrašykite akcininko pavadinimą arba bendrai fizinių asmenų valdomą dalį.</t>
        </r>
      </text>
    </comment>
    <comment ref="E18" authorId="0" shapeId="0" xr:uid="{00000000-0006-0000-0000-00000600000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(pvz.: jeigu vienas akcininkas valdo 12,34 proc., į laukelį įrašykite „12,34“).
</t>
        </r>
        <r>
          <rPr>
            <b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31" authorId="0" shapeId="0" xr:uid="{2AC5C3BA-5E63-4554-9F46-78235B117D8C}">
      <text>
        <r>
          <rPr>
            <sz val="9"/>
            <color indexed="81"/>
            <rFont val="Tahoma"/>
            <family val="2"/>
            <charset val="186"/>
          </rPr>
          <t>Jeigu bendrovės akcijas valdo daugiau nei viena savivaldybė, nurodykite akcijų dalį, kurią valdo daugiausiai akcijų valdanti savivaldybė.
Jeigu įmonės teisinė forma savivaldybės įmonė (SĮ), nurodykite - 100,0%.</t>
        </r>
      </text>
    </comment>
    <comment ref="C32" authorId="0" shapeId="0" xr:uid="{C70145FA-C9CD-4550-AF9A-E5DEDB279E77}">
      <text>
        <r>
          <rPr>
            <sz val="9"/>
            <color indexed="81"/>
            <rFont val="Tahoma"/>
            <family val="2"/>
            <charset val="186"/>
          </rPr>
          <t>Jeigu bendrovės akcijas valdo daugiau nei viena savivaldybė, nurodykite tą savivaldybę, kuriai priklauso didžiausia dalis akcijų.</t>
        </r>
      </text>
    </comment>
    <comment ref="C35" authorId="0" shapeId="0" xr:uid="{CD506035-9555-4C44-9762-ABDA3AB8DA63}">
      <text>
        <r>
          <rPr>
            <sz val="9"/>
            <color indexed="81"/>
            <rFont val="Tahoma"/>
            <family val="2"/>
            <charset val="186"/>
          </rPr>
          <t>Nurodykite visų kontroliuojamų įmonių pavadinimus.</t>
        </r>
      </text>
    </comment>
    <comment ref="C48" authorId="0" shapeId="0" xr:uid="{00000000-0006-0000-0000-000007000000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48" authorId="0" shapeId="0" xr:uid="{9D3263DF-EDA6-4B4B-9387-D757D2846CED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74" authorId="0" shapeId="0" xr:uid="{00000000-0006-0000-0000-000009000000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74" authorId="0" shapeId="0" xr:uid="{2A475104-5506-438D-915A-57CDF86E3A92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79" authorId="0" shapeId="0" xr:uid="{00000000-0006-0000-0000-00000B000000}">
      <text>
        <r>
          <rPr>
            <sz val="9"/>
            <color indexed="81"/>
            <rFont val="Tahoma"/>
            <family val="2"/>
            <charset val="186"/>
          </rPr>
          <t>Pildoma tik akcinių bendrovių / uždarųjų akcinių bendrovių.</t>
        </r>
      </text>
    </comment>
    <comment ref="E79" authorId="0" shapeId="0" xr:uid="{23BC620B-A410-4DC2-8251-4E7A3E7B6616}">
      <text>
        <r>
          <rPr>
            <sz val="9"/>
            <color indexed="81"/>
            <rFont val="Tahoma"/>
            <family val="2"/>
            <charset val="186"/>
          </rPr>
          <t>Pildoma tik akcinių bendrovių / uždarųjų akcinių bendrovių.</t>
        </r>
      </text>
    </comment>
    <comment ref="C80" authorId="0" shapeId="0" xr:uid="{00000000-0006-0000-0000-00000D000000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80" authorId="0" shapeId="0" xr:uid="{9B0A7F5F-3890-4F80-87F1-D9C0E816C5A7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95" authorId="4" shapeId="0" xr:uid="{D745B7E4-3D71-4EC4-A37E-C4EB3E577FC3}">
      <text>
        <r>
          <rPr>
            <sz val="9"/>
            <color indexed="81"/>
            <rFont val="Tahoma"/>
            <family val="2"/>
          </rPr>
          <t>Į šią sumą turi būti įtraukta ilgalaikės skolos kredito įstaigoms, skoliniai įsipareigojimai ir nuomos įsipareigojimai.</t>
        </r>
      </text>
    </comment>
    <comment ref="E95" authorId="0" shapeId="0" xr:uid="{43DCE0E3-5B1F-4349-8958-9E3339FC411F}">
      <text>
        <r>
          <rPr>
            <sz val="9"/>
            <color indexed="81"/>
            <rFont val="Tahoma"/>
            <family val="2"/>
            <charset val="186"/>
          </rPr>
          <t>Į šią sumą turi būti įtraukta ilgalaikės skolos kredito įstaigoms, skoliniai įsipareigojimai ir nuomos įsipareigojimai.</t>
        </r>
      </text>
    </comment>
    <comment ref="C98" authorId="4" shapeId="0" xr:uid="{6B2069DB-BB17-4C72-BD04-80B68A6CD78A}">
      <text>
        <r>
          <rPr>
            <sz val="9"/>
            <color indexed="81"/>
            <rFont val="Tahoma"/>
            <family val="2"/>
          </rPr>
          <t>Į šią sumą turi būti įtraukta skolų kredito įstaigoms, skolinių įsipareigojimų ir nuomos įsipareigojimų einamųjų metų dalis.</t>
        </r>
      </text>
    </comment>
    <comment ref="E98" authorId="5" shapeId="0" xr:uid="{4C0177BC-723B-4752-94E0-F77C5A7B91EA}">
      <text>
        <r>
          <rPr>
            <sz val="9"/>
            <color indexed="81"/>
            <rFont val="Tahoma"/>
            <family val="2"/>
            <charset val="186"/>
          </rPr>
          <t>Į šią sumą turi būti įtraukta skolų kredito įstaigoms, skolinių įsipareigojimų ir nuomos įsipareigojimų einamųjų metų dalis.</t>
        </r>
      </text>
    </comment>
    <comment ref="C104" authorId="0" shapeId="0" xr:uid="{00000000-0006-0000-0000-00000F000000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04" authorId="0" shapeId="0" xr:uid="{786EF4F9-9D66-49C7-9504-41540DFA308D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08" authorId="0" shapeId="0" xr:uid="{00000000-0006-0000-0000-000011000000}">
      <text>
        <r>
          <rPr>
            <sz val="9"/>
            <color indexed="81"/>
            <rFont val="Tahoma"/>
            <family val="2"/>
          </rPr>
          <t>Jei balansas susibalansuoja, matysite žodį „Balansas“; jei nesibalansuoja - matysite disbalanso dydį (skirtumą).</t>
        </r>
      </text>
    </comment>
    <comment ref="C115" authorId="4" shapeId="0" xr:uid="{455FC243-5A1A-4B06-8CB4-F34E449BCEE0}">
      <text>
        <r>
          <rPr>
            <sz val="9"/>
            <color indexed="81"/>
            <rFont val="Tahoma"/>
            <family val="2"/>
          </rPr>
          <t>Ataskaitiniu laikotarpiu atliktos ar apskaitytos investicijos į ilgalaikį turtą, t. y. įsigytas turtas, atitinkamu einamuoju periodu ilgalaikiam investiciniam projektui skirta suma</t>
        </r>
      </text>
    </comment>
    <comment ref="E115" authorId="4" shapeId="0" xr:uid="{DE996C50-DD87-46E3-A66B-1973FB733751}">
      <text>
        <r>
          <rPr>
            <sz val="9"/>
            <color indexed="81"/>
            <rFont val="Tahoma"/>
            <family val="2"/>
          </rPr>
          <t>Ataskaitiniu laikotarpiu atliktos ar apskaitytos investicijos į ilgalaikį turtą, t. y. įsigytas turtas, atitinkamu einamuoju periodu ilgalaikiam investiciniam projektui skirta suma</t>
        </r>
      </text>
    </comment>
    <comment ref="C116" authorId="4" shapeId="0" xr:uid="{52BB1533-65C4-4965-A92D-92D5C0026936}">
      <text>
        <r>
          <rPr>
            <sz val="9"/>
            <color indexed="81"/>
            <rFont val="Tahoma"/>
            <family val="2"/>
          </rPr>
          <t>Šis skaičius turėtų būti pelno paskirstymo projekte/plane.</t>
        </r>
      </text>
    </comment>
    <comment ref="E116" authorId="4" shapeId="0" xr:uid="{58668F41-0C86-453D-9DE1-78E11BDA3DCD}">
      <text>
        <r>
          <rPr>
            <sz val="9"/>
            <color indexed="81"/>
            <rFont val="Tahoma"/>
            <family val="2"/>
          </rPr>
          <t>Šis skaičius turėtų būti pelno paskirstymo projekte/plane.</t>
        </r>
      </text>
    </comment>
    <comment ref="C117" authorId="0" shapeId="0" xr:uid="{00000000-0006-0000-0000-00001400000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17" authorId="0" shapeId="0" xr:uid="{56F3B4A7-D2C2-4761-BB76-7609403D5329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20" authorId="0" shapeId="0" xr:uid="{23B924C8-1BFD-4BFC-9527-B9C3A20DA442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20" authorId="0" shapeId="0" xr:uid="{BDADE353-76C4-4827-B2FD-3783A0ABCCAE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30" authorId="0" shapeId="0" xr:uid="{00000000-0006-0000-0000-00003E000000}">
      <text>
        <r>
          <rPr>
            <sz val="9"/>
            <color indexed="81"/>
            <rFont val="Tahoma"/>
            <family val="2"/>
          </rPr>
          <t xml:space="preserve">Data, kai atsakingas asmuo patvirtina duomenų tikrumą.
Data pateikiama formatu:
</t>
        </r>
        <r>
          <rPr>
            <b/>
            <sz val="9"/>
            <color indexed="81"/>
            <rFont val="Tahoma"/>
            <family val="2"/>
            <charset val="186"/>
          </rPr>
          <t>2019-12-31</t>
        </r>
      </text>
    </comment>
    <comment ref="C132" authorId="0" shapeId="0" xr:uid="{00000000-0006-0000-0000-00003F000000}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 / sužinoti daugiau informacijos apie įmonės veiklos rezultatus.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k.lizdenis</author>
    <author>Sandra</author>
  </authors>
  <commentList>
    <comment ref="B35" authorId="0" shapeId="0" xr:uid="{A80906AC-B731-4CD6-99BE-D1EC84AE5FC1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35" authorId="1" shapeId="0" xr:uid="{A8E28A42-DBC9-4107-98F2-E6A29D94B763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35" authorId="2" shapeId="0" xr:uid="{76B36140-C03C-4639-B958-8F835EB139C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60" authorId="2" shapeId="0" xr:uid="{E90CD57D-AE7C-4A18-B1D4-9ACF767BFE09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60" authorId="2" shapeId="0" xr:uid="{DBF48BFF-2611-4B58-AE43-AB92705FC66A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86" authorId="2" shapeId="0" xr:uid="{22F39246-70D4-4109-9443-8E770DB8E2C7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86" authorId="2" shapeId="0" xr:uid="{3B72FE62-7D3A-4605-8785-3A913980B209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91" authorId="2" shapeId="0" xr:uid="{81029226-EA88-4E56-91B6-4B9E6FC70E3E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91" authorId="2" shapeId="0" xr:uid="{0CF51048-14DB-4C2F-8916-AC85E5FF93DF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92" authorId="2" shapeId="0" xr:uid="{E86F28D3-F5B6-401A-AB73-647AD7FFD57A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92" authorId="2" shapeId="0" xr:uid="{36E71B2E-9771-41D7-B7D6-768B396AAC7C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106" authorId="2" shapeId="0" xr:uid="{B0D0B2A6-0BBC-4914-9480-BBD13D88EB19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106" authorId="2" shapeId="0" xr:uid="{58BF7804-8FA2-41FB-B7C7-748C5AB45D25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109" authorId="2" shapeId="0" xr:uid="{2D49008E-9AD2-449F-8CBF-53E915C9CD27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109" authorId="2" shapeId="0" xr:uid="{9E0DB0BA-18D8-48DE-9E04-5A7BA95C464E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114" authorId="2" shapeId="0" xr:uid="{76AE6FF4-E0A9-46DD-AF1D-9DD64AA5185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14" authorId="2" shapeId="0" xr:uid="{A50974F4-5E31-4874-9A37-F790CD7955D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18" authorId="2" shapeId="0" xr:uid="{B28E4FF9-DC07-40D1-BDDC-33DB30DCD05D}">
      <text>
        <r>
          <rPr>
            <sz val="9"/>
            <color indexed="81"/>
            <rFont val="Tahoma"/>
            <family val="2"/>
          </rPr>
          <t>Jei balansas susibalansuoja, matysite žodį "Balansas"; jei nesibalansuoja - matysite disbalanso dydį (skirtumą).</t>
        </r>
      </text>
    </comment>
    <comment ref="C129" authorId="2" shapeId="0" xr:uid="{B548A7CA-9372-46AC-8800-A83B1AD0A47B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29" authorId="2" shapeId="0" xr:uid="{4ABE6210-64B3-4665-B848-50577555786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32" authorId="2" shapeId="0" xr:uid="{701A2C83-437B-4E05-ABF1-E56427B58EAB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32" authorId="2" shapeId="0" xr:uid="{383FC6F0-ED5F-46CC-B0AF-0C8A96C2EF77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44" authorId="2" shapeId="0" xr:uid="{2E5C33B5-E2A8-401E-B024-5D64B0F4F054}">
      <text>
        <r>
          <rPr>
            <sz val="9"/>
            <color indexed="81"/>
            <rFont val="Tahoma"/>
            <family val="2"/>
          </rPr>
          <t>Data, kai atsakingas asmuo patvirtina duomenų tikrumą.</t>
        </r>
      </text>
    </comment>
    <comment ref="C146" authorId="2" shapeId="0" xr:uid="{82700C2F-CEB1-4989-97C7-05BB651FFB19}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Simonas Lekys</author>
  </authors>
  <commentList>
    <comment ref="G12" authorId="0" shapeId="0" xr:uid="{D06ACFF2-FC53-4616-87FE-2B6D2AEFEBAD}">
      <text>
        <r>
          <rPr>
            <sz val="9"/>
            <color indexed="81"/>
            <rFont val="Tahoma"/>
            <family val="2"/>
            <charset val="186"/>
          </rPr>
          <t>Tiesiogiai generaliniam direktoriui pavaldūs darbuotojai</t>
        </r>
      </text>
    </comment>
    <comment ref="I12" authorId="0" shapeId="0" xr:uid="{4F86EF6A-CF9E-42E3-8523-6E876A71BECE}">
      <text>
        <r>
          <rPr>
            <sz val="9"/>
            <color indexed="81"/>
            <rFont val="Tahoma"/>
            <family val="2"/>
            <charset val="186"/>
          </rPr>
          <t>Tiesiogiai generaliniam direktoriui pavaldūs darbuotojai</t>
        </r>
      </text>
    </comment>
    <comment ref="H13" authorId="0" shapeId="0" xr:uid="{B5E91D54-D3C8-431C-A144-D6852A6F0045}">
      <text>
        <r>
          <rPr>
            <sz val="9"/>
            <color indexed="81"/>
            <rFont val="Tahoma"/>
            <family val="2"/>
            <charset val="186"/>
          </rPr>
          <t>Nurodykite datą, jei valdyba veikė iki 2022.12.31</t>
        </r>
      </text>
    </comment>
    <comment ref="H14" authorId="0" shapeId="0" xr:uid="{BAA475E3-6A55-4232-AB6D-0B274D184518}">
      <text>
        <r>
          <rPr>
            <sz val="9"/>
            <color indexed="81"/>
            <rFont val="Tahoma"/>
            <family val="2"/>
            <charset val="186"/>
          </rPr>
          <t>Nurodykite datą, jei stebėtojų taryba veikė iki 2022.12.31</t>
        </r>
      </text>
    </comment>
    <comment ref="D17" authorId="0" shapeId="0" xr:uid="{36172240-8794-4A20-ACA9-AB8E3789B350}">
      <text>
        <r>
          <rPr>
            <sz val="9"/>
            <color indexed="81"/>
            <rFont val="Tahoma"/>
            <family val="2"/>
            <charset val="186"/>
          </rPr>
          <t xml:space="preserve">Ataskaitiniu laikotarpiu atliktos ar apskaitytos investicijos į ilgalaikį turtą, t. y. įsigytas turtas, atitinkamu einamuoju periodu ilgalaikiam investiciniam projektui skirta suma
</t>
        </r>
      </text>
    </comment>
    <comment ref="G73" authorId="0" shapeId="0" xr:uid="{723802E2-F5EC-45A2-99FB-B02194B69ECC}">
      <text>
        <r>
          <rPr>
            <sz val="9"/>
            <color indexed="81"/>
            <rFont val="Tahoma"/>
            <family val="2"/>
            <charset val="186"/>
          </rPr>
          <t xml:space="preserve">įskaičiuojant visas avarijas susijusias su vandens ir nuotekų infrastruktūros, valyklų gedimais
</t>
        </r>
      </text>
    </comment>
    <comment ref="I73" authorId="0" shapeId="0" xr:uid="{4096121F-554E-457D-9BF4-2F8239C13BFB}">
      <text>
        <r>
          <rPr>
            <sz val="9"/>
            <color indexed="81"/>
            <rFont val="Tahoma"/>
            <family val="2"/>
            <charset val="186"/>
          </rPr>
          <t xml:space="preserve">įskaičiuojant visas avarijas susijusias su vandens ir nuotekų infrastruktūros, valyklų gedimais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Simonas Lekys</author>
  </authors>
  <commentList>
    <comment ref="H14" authorId="0" shapeId="0" xr:uid="{9D258865-E3B4-4AB1-87F9-21AB348009F2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14" authorId="0" shapeId="0" xr:uid="{45E5AC61-B09C-4E07-B19C-FA2F9727B898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14" authorId="0" shapeId="0" xr:uid="{B8A91B3D-9154-4E37-A2DF-8CF04B1380FD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14" authorId="0" shapeId="0" xr:uid="{9D360711-665E-4FFA-8F53-E34E58C6B9CB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14" authorId="0" shapeId="0" xr:uid="{D3AB914A-6046-4334-86FF-EE947243B934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14" authorId="0" shapeId="0" xr:uid="{6BDF2A91-D217-4F83-8AA2-795ABE692F3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30" authorId="0" shapeId="0" xr:uid="{5FA80590-43BE-4F8F-90B0-1C5378587D9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30" authorId="0" shapeId="0" xr:uid="{FB55555B-E3E8-4B10-8539-4A48FB1E3CD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30" authorId="0" shapeId="0" xr:uid="{C942F456-AB4D-48B2-8BAE-1957FC8DEC6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30" authorId="0" shapeId="0" xr:uid="{7E704DE3-F546-42E9-B70D-E64358FE7F65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30" authorId="0" shapeId="0" xr:uid="{8DFEE12C-178F-4619-A00A-92E7D5C491F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30" authorId="0" shapeId="0" xr:uid="{9A972D36-803C-4DB7-A53A-6890DBF705E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46" authorId="0" shapeId="0" xr:uid="{42873935-929A-4F77-82AB-478B4A6271A8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46" authorId="0" shapeId="0" xr:uid="{72A3E3EE-CFE2-4BE7-B095-056F63FD472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46" authorId="0" shapeId="0" xr:uid="{68BB8116-8EDE-4AD5-BA6B-04EE72E1FF82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46" authorId="0" shapeId="0" xr:uid="{5983C4A4-4932-4518-BCB8-D11C0DC6613C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46" authorId="0" shapeId="0" xr:uid="{B2526776-3059-4D5E-B303-50C599A19FFB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46" authorId="0" shapeId="0" xr:uid="{9D4FE0B4-3221-408C-8FBA-FD99742CCFA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H58" authorId="0" shapeId="0" xr:uid="{06149078-C652-4CC3-B326-A3D2E9110947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58" authorId="0" shapeId="0" xr:uid="{B4754F12-E94C-4122-A1E7-4175151FADA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58" authorId="0" shapeId="0" xr:uid="{8A90D1D9-FF13-4725-A374-1A2CF0897BBD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58" authorId="0" shapeId="0" xr:uid="{7D6D4283-C88B-46E7-99E4-46184996231A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58" authorId="0" shapeId="0" xr:uid="{DE981F15-8A13-4DE2-8636-DD674182B02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58" authorId="0" shapeId="0" xr:uid="{6114F958-86D7-40D1-BB7A-891958C9DB0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</author>
    <author>user</author>
    <author>k.lizdenis</author>
    <author>Simonas</author>
  </authors>
  <commentList>
    <comment ref="C10" authorId="0" shapeId="0" xr:uid="{9800C4D5-3C6F-4FF2-9322-605860877C2A}">
      <text>
        <r>
          <rPr>
            <sz val="9"/>
            <color indexed="81"/>
            <rFont val="Tahoma"/>
            <family val="2"/>
            <charset val="186"/>
          </rPr>
          <t>Nurodykite įmonės direktoriaus (generalinio direktoriaus) vardą ir pavardę. Pareigų nurodyti nereikia.</t>
        </r>
      </text>
    </comment>
    <comment ref="C11" authorId="0" shapeId="0" xr:uid="{193963D9-6FE5-4F83-BC7E-62F579CBCDC5}">
      <text>
        <r>
          <rPr>
            <sz val="9"/>
            <color indexed="81"/>
            <rFont val="Tahoma"/>
            <family val="2"/>
            <charset val="186"/>
          </rPr>
          <t>Nurodykite įmonės vyr. finansininko (vyr. buhalterio) vardą ir pavardę. Pareigų nurodyti nereikia.</t>
        </r>
      </text>
    </comment>
    <comment ref="B14" authorId="1" shapeId="0" xr:uid="{288BDF05-31C8-4307-9D56-8AEB47AB3EB1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VĮ, šios dalies pildyti nereikia.</t>
        </r>
      </text>
    </comment>
    <comment ref="C14" authorId="2" shapeId="0" xr:uid="{91374964-5ECE-4426-B1CE-B9190F4DF464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14" authorId="0" shapeId="0" xr:uid="{1618ED5E-F436-4A7D-BA83-D3980B1DEDA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(pvz.: jeigu vienas akcininkas valdo 12,34 proc., į laukelį įrašykite „12,34“).
</t>
        </r>
        <r>
          <rPr>
            <b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58" authorId="0" shapeId="0" xr:uid="{E2F2A3D6-FEC9-430C-94F1-2E31E2F4ED23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58" authorId="0" shapeId="0" xr:uid="{BF11C99D-AC7C-4B30-ACBB-4A723E23E533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74" authorId="3" shapeId="0" xr:uid="{D5AB53BB-DF75-44A8-8DF1-3E88859944AB}">
      <text>
        <r>
          <rPr>
            <sz val="9"/>
            <color indexed="81"/>
            <rFont val="Tahoma"/>
            <family val="2"/>
          </rPr>
          <t xml:space="preserve">Į šią sumą turi būti įtraukti ilgalaikiai nuomos įsipareigojimai
</t>
        </r>
      </text>
    </comment>
    <comment ref="E74" authorId="3" shapeId="0" xr:uid="{E6CBE4FA-C2BB-4AAE-9127-60C28608256B}">
      <text>
        <r>
          <rPr>
            <sz val="9"/>
            <color indexed="81"/>
            <rFont val="Tahoma"/>
            <family val="2"/>
          </rPr>
          <t xml:space="preserve">Į šią sumą turi būti įtraukti ilgalaikiai nuomos įsipareigojimai
</t>
        </r>
      </text>
    </comment>
    <comment ref="C76" authorId="3" shapeId="0" xr:uid="{E7E214E6-EA42-4911-840A-9F65D4AC783D}">
      <text>
        <r>
          <rPr>
            <sz val="9"/>
            <color indexed="81"/>
            <rFont val="Tahoma"/>
            <family val="2"/>
          </rPr>
          <t>Į šią sumą turi būti įtraukta nuomos įsipareigojimo einamųjų metų dalis.</t>
        </r>
      </text>
    </comment>
    <comment ref="E76" authorId="3" shapeId="0" xr:uid="{B7B59956-ED00-431E-88F6-0795111A2D69}">
      <text>
        <r>
          <rPr>
            <sz val="9"/>
            <color indexed="81"/>
            <rFont val="Tahoma"/>
            <family val="2"/>
          </rPr>
          <t>Į šią sumą turi būti įtraukta nuomos įsipareigojimo einamųjų metų dalis.</t>
        </r>
      </text>
    </comment>
    <comment ref="C82" authorId="0" shapeId="0" xr:uid="{1C11C2EA-52A3-41EB-B3A2-CCB600E66F3D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82" authorId="0" shapeId="0" xr:uid="{4F144E61-8D68-4502-83A0-FEF919A87B47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86" authorId="0" shapeId="0" xr:uid="{BEF556D1-76CA-4817-B2AC-EDCDE894D212}">
      <text>
        <r>
          <rPr>
            <sz val="9"/>
            <color indexed="81"/>
            <rFont val="Tahoma"/>
            <family val="2"/>
            <charset val="186"/>
          </rPr>
          <t>Jei balansas susibalansuoja, matysite žodį „Balansas“; jei nesibalansuoja - matysite disbalanso dydį (skirtumą).</t>
        </r>
      </text>
    </comment>
    <comment ref="C98" authorId="0" shapeId="0" xr:uid="{FCDD44DA-0373-48D6-99A6-10363EFD869C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98" authorId="0" shapeId="0" xr:uid="{5D7F34E8-D2D2-459A-9F8E-50A19EE7DDE3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01" authorId="0" shapeId="0" xr:uid="{5183776F-DD8B-4C1D-A1E8-D0C9461F962F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01" authorId="0" shapeId="0" xr:uid="{015F6D89-F134-4880-81B0-4348F4AB9647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13" authorId="0" shapeId="0" xr:uid="{5D9CADA5-2130-4C0E-A634-AD747CF16765}">
      <text>
        <r>
          <rPr>
            <sz val="9"/>
            <color indexed="81"/>
            <rFont val="Tahoma"/>
            <family val="2"/>
            <charset val="186"/>
          </rPr>
          <t xml:space="preserve">Data, kai atsakingas asmuo patvirtina duomenų tikrumą.
Data pateikiama formatu:
</t>
        </r>
        <r>
          <rPr>
            <b/>
            <sz val="9"/>
            <color indexed="81"/>
            <rFont val="Tahoma"/>
            <family val="2"/>
            <charset val="186"/>
          </rPr>
          <t>2019-12-31</t>
        </r>
      </text>
    </comment>
    <comment ref="C115" authorId="0" shapeId="0" xr:uid="{66F190F0-96EF-4BC9-B0DA-B77257D21A8D}">
      <text>
        <r>
          <rPr>
            <sz val="9"/>
            <color indexed="81"/>
            <rFont val="Tahoma"/>
            <family val="2"/>
            <charset val="186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sharedStrings.xml><?xml version="1.0" encoding="utf-8"?>
<sst xmlns="http://schemas.openxmlformats.org/spreadsheetml/2006/main" count="1609" uniqueCount="591">
  <si>
    <t>UAB „Akmenės vandenys“</t>
  </si>
  <si>
    <t>Uždaroji akcinė bendrovė (UAB)</t>
  </si>
  <si>
    <t>UAB „Naujosios Akmenės komunalininkas“</t>
  </si>
  <si>
    <t>UAB Naujosios Akmenės autobusų parkas</t>
  </si>
  <si>
    <t>UAB „Dzūkijos vandenys“</t>
  </si>
  <si>
    <t>Viešinamos informacijos apie savivaldybių valdomų įmonių ir jų dukterinių bendrovių veiklą ir rezultatus forma</t>
  </si>
  <si>
    <t>UAB „Alytaus šilumos tinklai“</t>
  </si>
  <si>
    <t>SĮ Alytaus telekinas</t>
  </si>
  <si>
    <t>Įmonės pavadinimas</t>
  </si>
  <si>
    <t>UAB „Alytaus butų ūkis“</t>
  </si>
  <si>
    <t>Teisinė forma</t>
  </si>
  <si>
    <t>Akcinė bendrovė (AB)</t>
  </si>
  <si>
    <t>reorganizuojamas</t>
  </si>
  <si>
    <t>UAB Alytaus regiono atliekų tvarkymo centras</t>
  </si>
  <si>
    <t>Įmonės kodas</t>
  </si>
  <si>
    <t>dalyvaujantis reorganizavime</t>
  </si>
  <si>
    <t>SĮ „Simno komunalininkas“</t>
  </si>
  <si>
    <t>Įmonės įsteigimo data</t>
  </si>
  <si>
    <t>Savivaldybės įmonė (SĮ)</t>
  </si>
  <si>
    <t>pertvarkomas</t>
  </si>
  <si>
    <t>UAB „Anykščių vandenys“</t>
  </si>
  <si>
    <t>Sektorius, kuriame veikia įmonė</t>
  </si>
  <si>
    <t>restruktūrizuojamas</t>
  </si>
  <si>
    <t>UAB Anykščių komunalinis ūkis</t>
  </si>
  <si>
    <t>bankrutuojantis</t>
  </si>
  <si>
    <t>UAB „Anykščių šiluma“</t>
  </si>
  <si>
    <t>Įmonės direktorius (generalinis direktorius)</t>
  </si>
  <si>
    <t xml:space="preserve">Komunalinės paslaugos: vanduo (nurodyti laukelyje žemiau, ar įmonė tik nuomoja infrastruktūrą, ar pati teikia paslaugas galutiniams vartotojams) </t>
  </si>
  <si>
    <t>bankrutavęs</t>
  </si>
  <si>
    <t>UAB „Birštono vandentiekis“</t>
  </si>
  <si>
    <t>Įmonės vyr. finansininkas (vyr. buhalteris)</t>
  </si>
  <si>
    <t>Komunalinės paslaugos: šilumos tinklai (nurodyti laukelyje žemiau, ar įmonė tik nuomoja infrastruktūrą, ar pati teikia paslaugas galutiniams vartotojams)</t>
  </si>
  <si>
    <t>likviduojamas</t>
  </si>
  <si>
    <t>UAB „Birštono šiluma“</t>
  </si>
  <si>
    <t>Butų ūkiai</t>
  </si>
  <si>
    <t>inicijuojantis Europos bendrovės steigimą jungimo būdu</t>
  </si>
  <si>
    <t>AB Birštono sanatorija „Versmė“</t>
  </si>
  <si>
    <t>Lentelės užpildymo dieną</t>
  </si>
  <si>
    <t>Komunalinės paslaugos: kita (nurodykite laukelyje žemiau)</t>
  </si>
  <si>
    <t>inicijuojantis Europos bendrovės steigimą valdymo (holdingo) būdu</t>
  </si>
  <si>
    <t>SĮ Biržų agrolaboratorija</t>
  </si>
  <si>
    <t>Akcininkų sąrašas</t>
  </si>
  <si>
    <t>10 didžiausių akcininkų</t>
  </si>
  <si>
    <t>Valdoma akcijų dalis</t>
  </si>
  <si>
    <t>Atliekos ir šalinimo paslaugos</t>
  </si>
  <si>
    <t>Europos bendrovė, kurios buveinė perkeliama</t>
  </si>
  <si>
    <t>UAB Biržų autobusų parkas</t>
  </si>
  <si>
    <t>Akcininkas Nr.1</t>
  </si>
  <si>
    <t>Viešasis transportas</t>
  </si>
  <si>
    <t>dalyvaujantis atskyrime</t>
  </si>
  <si>
    <t>UAB „Biržų šilumos tinklai“</t>
  </si>
  <si>
    <t>Akcininkas Nr.2</t>
  </si>
  <si>
    <t>Kitos transporto paslaugos</t>
  </si>
  <si>
    <t>-</t>
  </si>
  <si>
    <t>UAB „Biržų vandenys“</t>
  </si>
  <si>
    <t>Akcininkas Nr.3</t>
  </si>
  <si>
    <t>Statyba ir architektūra</t>
  </si>
  <si>
    <t>AB „Druskininkų šilumos tinklai“</t>
  </si>
  <si>
    <t>Akcininkas Nr.4</t>
  </si>
  <si>
    <t>Sveikatos priežiūros paslaugos</t>
  </si>
  <si>
    <t>UAB „Druskininkų vandenys“</t>
  </si>
  <si>
    <t>Akcininkas Nr.5</t>
  </si>
  <si>
    <t>Leidyba</t>
  </si>
  <si>
    <t>UAB „Druskininkų sveikatinimo ir poilsio centras AQUA“</t>
  </si>
  <si>
    <t>Akcininkas Nr.6</t>
  </si>
  <si>
    <t>Kita (nurodyti laukelyje žemiau pagrindines veiklos sritis)</t>
  </si>
  <si>
    <t>UAB „Druskininkų butų ūkis“</t>
  </si>
  <si>
    <t>Akcininkas Nr.7</t>
  </si>
  <si>
    <t>UAB Elektrėnų autobusų parkas</t>
  </si>
  <si>
    <t>Akcininkas Nr.8</t>
  </si>
  <si>
    <t>UAB „Elektrėnų komunalinis ūkis“</t>
  </si>
  <si>
    <t>Akcininkas Nr.9</t>
  </si>
  <si>
    <t>UAB Ignalinos autobusų parkas</t>
  </si>
  <si>
    <t>Akcininkas Nr.10</t>
  </si>
  <si>
    <t>UAB „Didžiasalio komunalinės paslaugos“</t>
  </si>
  <si>
    <t>Kiti akcininkai</t>
  </si>
  <si>
    <t>Kitų akcininkų valdoma dalis</t>
  </si>
  <si>
    <t>UAB Ignalinos butų ūkis</t>
  </si>
  <si>
    <t>Savivaldybei priklausanti dalis (%)</t>
  </si>
  <si>
    <t>UAB Ignalinos šilumos tinklai</t>
  </si>
  <si>
    <t>Turtines ir neturtines teisės ir pareigas įmonėje / bendrovėje įgyvendinanti institucija (arba didžiausią akcijų dalį valdanti institucija)</t>
  </si>
  <si>
    <t>UAB „Jonavos paslaugos“</t>
  </si>
  <si>
    <t>Ar bendrovė turi kontroliuojamų įmonių? (pildo tik akcinės bendrovės ir uždarosios akcinės bendrovės)</t>
  </si>
  <si>
    <t>UAB „Jonavos vandenys“</t>
  </si>
  <si>
    <t>Nurodykite bendrovės kontroliuojamas įmones (pildoma, jei bendrovė turi kontroliuojamų įmonių)</t>
  </si>
  <si>
    <t>UAB „Jonavos autobusai“</t>
  </si>
  <si>
    <t>UAB „Jonavos šilumos tinklai“</t>
  </si>
  <si>
    <t>LENTELĖSE DUOMENYS PATEIKIAMI TŪKSTANČIAIS EURŲ (JEI NENURODYTA KITAIP), VIENO SKAIČIAUS PO KABLELIO TIKSLUMU</t>
  </si>
  <si>
    <t>UAB „Jonavos knyga“</t>
  </si>
  <si>
    <t>Kur įmanoma, duomenys pateikiami augimo (agregavimo) principu</t>
  </si>
  <si>
    <t>UAB „Joniškio vandenys“</t>
  </si>
  <si>
    <r>
      <t xml:space="preserve">Jei įmonė turi kontroliuojamų įmonių, pateikiami </t>
    </r>
    <r>
      <rPr>
        <b/>
        <u/>
        <sz val="9"/>
        <rFont val="Calibri"/>
        <family val="2"/>
        <charset val="186"/>
      </rPr>
      <t xml:space="preserve">konsoliduoti įmonių grupės </t>
    </r>
    <r>
      <rPr>
        <b/>
        <sz val="9"/>
        <rFont val="Calibri"/>
        <family val="2"/>
      </rPr>
      <t>duomenys</t>
    </r>
  </si>
  <si>
    <t>UAB „Joniškio butų ūkis“</t>
  </si>
  <si>
    <t>Lentelėse turi būti pateikiami audituoti metiniai duomenys</t>
  </si>
  <si>
    <t>UAB „Joniškio autobusų parkas“</t>
  </si>
  <si>
    <t>Pelno (nuostolių) ataskaita</t>
  </si>
  <si>
    <t>UAB „Jurbarko komunalininkas“</t>
  </si>
  <si>
    <t>Pardavimo pajamos</t>
  </si>
  <si>
    <t>UAB „Jurbarko autobusų parkas“</t>
  </si>
  <si>
    <t>Pardavimo savikaina</t>
  </si>
  <si>
    <t>UAB „Jurbarko vandenys“</t>
  </si>
  <si>
    <t>Bendrasis pelnas (nuostoliai)</t>
  </si>
  <si>
    <t>SĮ „Jurbarko planas“</t>
  </si>
  <si>
    <t>Pardavimo sąnaudos</t>
  </si>
  <si>
    <t>UAB „Kaišiadorių vandenys“</t>
  </si>
  <si>
    <t>Bendrosios ir administracinės sąnaudos</t>
  </si>
  <si>
    <t>UAB „Kaišiadorių šiluma“</t>
  </si>
  <si>
    <t>Veiklos pelnas (nuostoliai)</t>
  </si>
  <si>
    <t>SĮ „Kaišiadorių paslaugos“</t>
  </si>
  <si>
    <t>Dotacijos, susijusios su pajamomis</t>
  </si>
  <si>
    <t>UAB „Kalvarijos komunalininkas“</t>
  </si>
  <si>
    <t>Kitos veiklos rezultatai</t>
  </si>
  <si>
    <t>AB „Kauno energija“</t>
  </si>
  <si>
    <t>Finansinė ir investicinė veikla</t>
  </si>
  <si>
    <t>UAB „Kauno autobusai“</t>
  </si>
  <si>
    <t>Pajamos</t>
  </si>
  <si>
    <t>UAB „Kauno vandenys“</t>
  </si>
  <si>
    <t>Sąnaudos</t>
  </si>
  <si>
    <t>UAB „Kauno švara“</t>
  </si>
  <si>
    <t>Pelnas (nuostoliai) prieš apmokestinimą</t>
  </si>
  <si>
    <t>UAB „Kauno gatvių apšvietimas“</t>
  </si>
  <si>
    <t>Pelno mokestis</t>
  </si>
  <si>
    <t>UAB „Stoties turgus“</t>
  </si>
  <si>
    <t>Grynasis pelnas (nuostoliai)</t>
  </si>
  <si>
    <t>UAB „Centrinis knygynas“</t>
  </si>
  <si>
    <t>UAB „Laboratorinių bandymų centras“</t>
  </si>
  <si>
    <t>UAB Kauno butų ūkis</t>
  </si>
  <si>
    <t>Balansas</t>
  </si>
  <si>
    <t>SĮ „Kapinių priežiūra“</t>
  </si>
  <si>
    <t>Nematerialusis turtas</t>
  </si>
  <si>
    <t>SĮ „Kauno planas“</t>
  </si>
  <si>
    <t>Materialusis turtas</t>
  </si>
  <si>
    <t>UAB „Giraitės vandenys“</t>
  </si>
  <si>
    <t>Finansinis turtas</t>
  </si>
  <si>
    <t>UAB Komunalinių paslaugų centras</t>
  </si>
  <si>
    <t>Kitas ilgalaikis turtas</t>
  </si>
  <si>
    <t>UAB „Kazlų Rūdos šilumos tinklai“</t>
  </si>
  <si>
    <t>Ilgalaikis turtas</t>
  </si>
  <si>
    <t>UAB „Kėdbusas“</t>
  </si>
  <si>
    <t>UAB „Kėdainių butai“</t>
  </si>
  <si>
    <t>Atsargos</t>
  </si>
  <si>
    <t>UAB „Kėdainių vandenys“</t>
  </si>
  <si>
    <t>Per vienerius metus gautinos sumos</t>
  </si>
  <si>
    <t>UAB „Kelmės vanduo“</t>
  </si>
  <si>
    <t>Kitas trumpalaikis turtas</t>
  </si>
  <si>
    <t>UAB „Kelmės autobusų parkas“</t>
  </si>
  <si>
    <t>Pinigai ir pinigų ekvivalentai</t>
  </si>
  <si>
    <t>UAB Kelmės vietinis ūkis</t>
  </si>
  <si>
    <t>Trumpalaikis turtas</t>
  </si>
  <si>
    <t>AB „Klaipėdos vanduo“</t>
  </si>
  <si>
    <t>Ateinančių laikotarpių sąnaudos ir sukauptos pajamos</t>
  </si>
  <si>
    <t>AB „Klaipėdos energija“</t>
  </si>
  <si>
    <t>UAB Klaipėdos regiono atliekų tvarkymo centras</t>
  </si>
  <si>
    <t>Ilgalaikis turtas, laikomas pardavimui</t>
  </si>
  <si>
    <t>UAB „Klaipėdos autobusų parkas“</t>
  </si>
  <si>
    <t>Turto iš viso</t>
  </si>
  <si>
    <t>UAB „Naujasis turgus“</t>
  </si>
  <si>
    <t>Kapitalas (jeigu įmonės teisinė forma yra AB ar UAB) / Įmonės savininko kapitalas (jeigu įmonės teisinė forma yra SĮ)</t>
  </si>
  <si>
    <t>UAB „Vildmina“</t>
  </si>
  <si>
    <t>-Iš jo: Įstatinio (pasirašytojo) kapitalo dalis</t>
  </si>
  <si>
    <t>UAB „Debreceno vaistinė“</t>
  </si>
  <si>
    <t>Turtą, kuris pagal įstatymus gali būti tik valstybės nuosavybė, atitinkantis kapitalas</t>
  </si>
  <si>
    <t>UAB „Klaipėdos rajono energija“ </t>
  </si>
  <si>
    <t>Centralizuotai valdomą valstybės turtą atitinkantis kapitalas</t>
  </si>
  <si>
    <t>UAB „Gargždų turgus“ </t>
  </si>
  <si>
    <t>Akcijų priedai</t>
  </si>
  <si>
    <t>SĮ „Kretingos komunalininkas“</t>
  </si>
  <si>
    <t>Perkainojimo rezervas (rezultatai)</t>
  </si>
  <si>
    <t>UAB „Kretingos vandenys“</t>
  </si>
  <si>
    <t>Rezervai</t>
  </si>
  <si>
    <t>UAB Kretingos autobusų parkas</t>
  </si>
  <si>
    <t>-Iš jų: Privalomasis rezervas</t>
  </si>
  <si>
    <t>UAB „Kretingos turgus“</t>
  </si>
  <si>
    <t>Nepaskirstytasis pelnas (nuostoliai)</t>
  </si>
  <si>
    <t>UAB Kretingos šilumos tinklai</t>
  </si>
  <si>
    <t>Nuosavas kapitalas</t>
  </si>
  <si>
    <t>UAB „Kupiškio autobusų parkas“</t>
  </si>
  <si>
    <t>UAB „Kupiškio komunalininkas“</t>
  </si>
  <si>
    <t>Dotacijos, subsidijos</t>
  </si>
  <si>
    <t>UAB „Kupiškio vandenys“</t>
  </si>
  <si>
    <t>UAB „Lazdijų šiluma“</t>
  </si>
  <si>
    <t>Atidėjiniai</t>
  </si>
  <si>
    <t>UAB ,,Lazdijų paslaugos“</t>
  </si>
  <si>
    <t>UAB „Lazdijų vanduo“</t>
  </si>
  <si>
    <t>Po vienų metų mokėtinos sumos ir kiti ilgalaikiai įsipareigojimai</t>
  </si>
  <si>
    <t>UAB „Marijampolės autobusų parkas“</t>
  </si>
  <si>
    <t>-Iš jų: Ilgalaikės finansinės skolos</t>
  </si>
  <si>
    <t>UAB „Marijampolės šilumos tinklai“</t>
  </si>
  <si>
    <t>Per vienus metus mokėtinos sumos ir kiti trumpalaikiai įsipareigojimai</t>
  </si>
  <si>
    <t>UAB „Sūduvos vandenys“</t>
  </si>
  <si>
    <t>-Iš jų: Ilgalaikių finansinių skolų einamųjų metų dalis</t>
  </si>
  <si>
    <t>UAB „Marijampolės butų ūkis“</t>
  </si>
  <si>
    <t xml:space="preserve"> Trumpalaikės finansinės skolos</t>
  </si>
  <si>
    <t>UAB Marijampolės apskrities atliekų tvarkymo centras</t>
  </si>
  <si>
    <t>Mokėtinos sumos ir kiti įsipareigojimai</t>
  </si>
  <si>
    <t>UAB „Mažeikių šilumos tinklai“</t>
  </si>
  <si>
    <t>UAB „Mažeikių vandenys“</t>
  </si>
  <si>
    <t>Sukauptos sąnaudos ir ateinančių laikotarpių pajamos</t>
  </si>
  <si>
    <t>UAB „Telšių regiono atliekų tvarkymo centras“</t>
  </si>
  <si>
    <t>UAB „Tavo pastogė“</t>
  </si>
  <si>
    <t>Įsipareigojimai, susiję su ilgalaikiu turtu, laikomu pardavimui</t>
  </si>
  <si>
    <t>UAB „Mažeikių autobusų parkas“</t>
  </si>
  <si>
    <t>UAB „Mažeikių komunalinis ūkis“</t>
  </si>
  <si>
    <t>Nuosavo kapitalo ir įsipareigojimų iš viso</t>
  </si>
  <si>
    <t>UAB Molėtų autobusų parkas</t>
  </si>
  <si>
    <t>UAB „Molėtų šiluma“</t>
  </si>
  <si>
    <t>Ar balansas susibalansuoja?</t>
  </si>
  <si>
    <t>UAB Molėtų švara</t>
  </si>
  <si>
    <t>UAB Molėtų vanduo</t>
  </si>
  <si>
    <t>Įmonės teisės ir įsipareigojimai, nenurodyti balanse</t>
  </si>
  <si>
    <t>UAB „Neringos komunalininkas“</t>
  </si>
  <si>
    <t>UAB „Neringos energija“</t>
  </si>
  <si>
    <t>Kita informacija</t>
  </si>
  <si>
    <t>UAB „Neringos vanduo“</t>
  </si>
  <si>
    <t>Nusidėvėjimas ir amortizacija, įskaičiuoti į ataskaitinio laikotarpio pelno (nuostolių) ataskaitą</t>
  </si>
  <si>
    <t>Taip</t>
  </si>
  <si>
    <t>UAB „Pagėgių komunalinis ūkis“</t>
  </si>
  <si>
    <t>Investicijos į ilgalaikį turtą</t>
  </si>
  <si>
    <t>Ne</t>
  </si>
  <si>
    <t>UAB „Pakruojo komunalininkas“</t>
  </si>
  <si>
    <t>Paskirstytinasis pelnas (nuostoliai) (iš kurio paskiriami dividendai ar pelno įmoka)</t>
  </si>
  <si>
    <t>UAB „Pakruojo šiluma“</t>
  </si>
  <si>
    <t>Skirstant ataskaitinio laikotarpio pelną akcininkams paskirti dividendai (arba savininkui paskirta pelno įmoka, jei pildoma SĮ)</t>
  </si>
  <si>
    <t>UAB „Pakruojo vandentiekis“</t>
  </si>
  <si>
    <t>AB „Pakruojo autotransportas“</t>
  </si>
  <si>
    <t>UAB „Palangos vandenys“</t>
  </si>
  <si>
    <t>UAB „Palangos komunalinis ūkis“</t>
  </si>
  <si>
    <t>UAB „Palangos šilumos tinklai“</t>
  </si>
  <si>
    <t>Informacija apie darbuotojus</t>
  </si>
  <si>
    <t>Darbuotojų skaičius laikotarpio pabaigoje</t>
  </si>
  <si>
    <t>Iš jų: administracijos darbuotojų skaičius laikotarpio pabaigoje</t>
  </si>
  <si>
    <t>AB „Panevėžio specialus autotransportas“</t>
  </si>
  <si>
    <t>Bendros darbo apmokėjimo lėšos</t>
  </si>
  <si>
    <t>UAB „Panevėžio autobusų parkas“</t>
  </si>
  <si>
    <r>
      <rPr>
        <b/>
        <i/>
        <sz val="9"/>
        <color indexed="10"/>
        <rFont val="Calibri"/>
        <family val="2"/>
        <charset val="186"/>
      </rPr>
      <t>Pastaba:</t>
    </r>
    <r>
      <rPr>
        <i/>
        <sz val="9"/>
        <rFont val="Calibri"/>
        <family val="2"/>
      </rPr>
      <t xml:space="preserve"> įskaitant darbuotojo mokamus SODROS mokesčius, tačiau neįskaitant darbdavio mokamų SODROS mokesčių.</t>
    </r>
  </si>
  <si>
    <t>AB „Panevėžio butų ūkis“</t>
  </si>
  <si>
    <t>Pastabos</t>
  </si>
  <si>
    <t>UAB „Panevėžio gatvės“</t>
  </si>
  <si>
    <t>Jei turite pastabų dėl užpildytos informacijos, pateikite jas čia:</t>
  </si>
  <si>
    <t>UAB „Grauduva“</t>
  </si>
  <si>
    <t>UAB „Panevėžio būstas“</t>
  </si>
  <si>
    <t>UAB Panevėžio regiono atliekų tvarkymo centras</t>
  </si>
  <si>
    <t>UAB „Kuršėnų vandenys“</t>
  </si>
  <si>
    <t>Informacija apie lentelės duomenų tikrumą patvirtinantį asmenį</t>
  </si>
  <si>
    <t>UAB „Pasvalio vandenys“</t>
  </si>
  <si>
    <t>Lentelės duomenų patvirtinimo data</t>
  </si>
  <si>
    <t>UAB „Pasvalio autobusų parkas“</t>
  </si>
  <si>
    <t>Atsakingas asmuo (vardas, pavardė, pareigos)</t>
  </si>
  <si>
    <t>UAB „Pasvalio knygos“</t>
  </si>
  <si>
    <t>Atsakingo asmens kontaktiniai duomenys (telefono nr. ir elektroninio pašto adresas)</t>
  </si>
  <si>
    <t>UAB „Pasvalio butų ūkis“</t>
  </si>
  <si>
    <t xml:space="preserve">Atsakingo asmens parašas (reikalingas tik skenuotoje versijoje) arba elektroninis parašas </t>
  </si>
  <si>
    <t>SĮ „Plungės būstas“</t>
  </si>
  <si>
    <t>UAB „Plungės autobusų parkas“</t>
  </si>
  <si>
    <t>UAB „Plungės šilumos tinklai“</t>
  </si>
  <si>
    <t>UAB „Plungės vandenys“</t>
  </si>
  <si>
    <t>AB „Prienų šilumos tinklai“</t>
  </si>
  <si>
    <t>UAB „Prienų vandenys“</t>
  </si>
  <si>
    <t>UAB „Prienų butų ūkis“</t>
  </si>
  <si>
    <t>UAB „Radviliškio šiluma“</t>
  </si>
  <si>
    <t>UAB „Radviliškio vanduo“</t>
  </si>
  <si>
    <t>UAB „Raseinių šilumos tinklai“</t>
  </si>
  <si>
    <t>UAB „Raseinių vandenys“</t>
  </si>
  <si>
    <t>UAB „Raseinių autobusų parkas“</t>
  </si>
  <si>
    <t>UAB „Raseinių komunalinės paslaugos“</t>
  </si>
  <si>
    <t>UAB „Rietavo komunalinis ūkis“</t>
  </si>
  <si>
    <t>UAB „Rokiškio vandenys“</t>
  </si>
  <si>
    <t>UAB „Rokiškio autobusų parkas“</t>
  </si>
  <si>
    <t>AB „Rokiškio komunalininkas“</t>
  </si>
  <si>
    <t>UAB „Skuodo šiluma“</t>
  </si>
  <si>
    <t>UAB „Skuodo vandenys“</t>
  </si>
  <si>
    <t>UAB „Skuodo autobusai“</t>
  </si>
  <si>
    <t>UAB „Šakių šilumos tinklai“</t>
  </si>
  <si>
    <t>UAB „Šakių vandenys“</t>
  </si>
  <si>
    <t>UAB „Šakių autobusų parkas“</t>
  </si>
  <si>
    <t>UAB „Šakių laidotuvių namai“</t>
  </si>
  <si>
    <t>UAB „Šalčininkų autobusų parkas“</t>
  </si>
  <si>
    <t>UAB „Eišiškių komunalinis ūkis“</t>
  </si>
  <si>
    <t>UAB „Tvarkyba“</t>
  </si>
  <si>
    <t>UAB „Šalčininkų šilumos tinklai“</t>
  </si>
  <si>
    <t>UAB „Šiaulių vandenys“</t>
  </si>
  <si>
    <t>UAB „Busturas“</t>
  </si>
  <si>
    <t>AB „Šiaulių energija“</t>
  </si>
  <si>
    <t>UAB „Šiaulių gatvių apšvietimas“</t>
  </si>
  <si>
    <t>UAB Pabalių turgus</t>
  </si>
  <si>
    <t>UAB „Saulės dominija“</t>
  </si>
  <si>
    <t>SĮ Šiaulių oro uostas</t>
  </si>
  <si>
    <t>UAB Kuršėnų komunalinis ūkis</t>
  </si>
  <si>
    <t>UAB Kuršėnų autobusų parkas</t>
  </si>
  <si>
    <t>UAB „Šilalės vandenys“</t>
  </si>
  <si>
    <t>UAB „Šilalės šilumos tinklai“</t>
  </si>
  <si>
    <t>UAB „Šilalės autobusų parkas“</t>
  </si>
  <si>
    <t>UAB „Gedmina“</t>
  </si>
  <si>
    <t>UAB „Šilutės šilumos tinklai“</t>
  </si>
  <si>
    <t>UAB „Šilutės vandenys“</t>
  </si>
  <si>
    <t>UAB „Šilutės autobusų parkas“</t>
  </si>
  <si>
    <t>UAB „Širvintų šiluma“</t>
  </si>
  <si>
    <t>UAB „Širvintų vandenys“</t>
  </si>
  <si>
    <t>UAB „Širvintų knygynas“</t>
  </si>
  <si>
    <t>UAB „Širvintos verslui ir laisvalaikiui“</t>
  </si>
  <si>
    <t>UAB „Širvintų autobusų parkas“</t>
  </si>
  <si>
    <t>UAB „Švenčionių švara“</t>
  </si>
  <si>
    <t>UAB „Pabradės komunalinis ūkis“</t>
  </si>
  <si>
    <t>SĮ „Švenčionių planas“</t>
  </si>
  <si>
    <t>UAB Tauragės autobusų parkas</t>
  </si>
  <si>
    <t>UAB Tauragės butų ūkis</t>
  </si>
  <si>
    <t>UAB „Tauragės vandenys“</t>
  </si>
  <si>
    <t>UAB Tauragės šilumos tinklai</t>
  </si>
  <si>
    <t>UAB „Dunokai“</t>
  </si>
  <si>
    <t>UAB Tauragės regiono atliekų tvarkymo centras</t>
  </si>
  <si>
    <t>UAB Telšių autobusų parkas</t>
  </si>
  <si>
    <t>UAB „Telšių vandenys“</t>
  </si>
  <si>
    <t>UAB „Telšių šilumos tinklai“</t>
  </si>
  <si>
    <t>SĮ Telšių butų ūkis</t>
  </si>
  <si>
    <t>UAB Trakų šilumos tinklai</t>
  </si>
  <si>
    <t>UAB „Trakų vandenys“</t>
  </si>
  <si>
    <t>UAB „Trakų paslaugos“</t>
  </si>
  <si>
    <t>UAB „Trakų autobusai“</t>
  </si>
  <si>
    <t>UAB „Ukmergės autobusų parkas“</t>
  </si>
  <si>
    <t>UAB „Ukmergės butų ūkis“</t>
  </si>
  <si>
    <t>UAB „Ukmergės šiluma“</t>
  </si>
  <si>
    <t>UAB „Ukmergės vandenys“</t>
  </si>
  <si>
    <t>UAB „Utenos šilumos tinklai“</t>
  </si>
  <si>
    <t>UAB „Utenos vandenys“</t>
  </si>
  <si>
    <t>UAB „Utenos butų ūkis“</t>
  </si>
  <si>
    <t>UAB „Utenos komunalininkas“</t>
  </si>
  <si>
    <t>UAB „Utenos autobusų parkas“</t>
  </si>
  <si>
    <t>UAB „Utenos regiono atliekų tvarkymo centras“</t>
  </si>
  <si>
    <t>UAB „Varėnos knyga“</t>
  </si>
  <si>
    <t>UAB „Varėnos šiluma“</t>
  </si>
  <si>
    <t>UAB „Varėnos vandenys“</t>
  </si>
  <si>
    <t>UAB „Varėnos autobusų parkas“</t>
  </si>
  <si>
    <t>UAB „Vilkaviškio vandenys“</t>
  </si>
  <si>
    <t>UAB „Vilkaviškio šilumos tinklai“</t>
  </si>
  <si>
    <t>UAB „Vilkaviškio komunalinis ūkis“</t>
  </si>
  <si>
    <t>UAB „Kybartų darna“</t>
  </si>
  <si>
    <t>UAB „Vilkaviškio architektūros biuras“</t>
  </si>
  <si>
    <t>UAB „Vilniaus vandenys“</t>
  </si>
  <si>
    <t>UAB „Vilniaus viešasis transportas“</t>
  </si>
  <si>
    <t>UAB „Grinda“</t>
  </si>
  <si>
    <t>UAB „Vilniaus vystymo kompanija“</t>
  </si>
  <si>
    <t>SĮ „Susisiekimo paslaugos“</t>
  </si>
  <si>
    <t>SĮ „Vilniaus miesto būstas“</t>
  </si>
  <si>
    <t>UAB „Vilniaus apšvietimas“</t>
  </si>
  <si>
    <t>UAB „VAATC“</t>
  </si>
  <si>
    <t>SĮ „Vilniaus atliekų sistemos administratorius“</t>
  </si>
  <si>
    <t>UAB „Nemenčinės komunalininkas“</t>
  </si>
  <si>
    <t>UAB „Nemėžio komunalininkas“</t>
  </si>
  <si>
    <t>SĮ Vilniaus rajono autobusų parkas</t>
  </si>
  <si>
    <t>UAB „Visagino būstas“</t>
  </si>
  <si>
    <t>UAB „Visagino energija“</t>
  </si>
  <si>
    <t>UAB „Zarasų vandenys“</t>
  </si>
  <si>
    <t>UAB „Zarasų autobusai“</t>
  </si>
  <si>
    <t>UAB „Zarasų būstas“</t>
  </si>
  <si>
    <t>Viešinamos informacijos apie savivaldybių valdomų įmonių veiklą ir rezultatus formos</t>
  </si>
  <si>
    <t>1 priedas</t>
  </si>
  <si>
    <t>Informacija apie savivaldybių valdomų įmonių veiklą ir rezultatus 2015 - 2016 metais</t>
  </si>
  <si>
    <t>Įmonės teisinis statusas</t>
  </si>
  <si>
    <t>Komunalinės paslaugos: kita</t>
  </si>
  <si>
    <t>5 didžiausi akcininkai</t>
  </si>
  <si>
    <t>Turtines ir neturtines teisės ir pareigas įmonėje/bendrovėje įgyvendinanti institucija (arba didžiausią akcijų dalį valdanti institucija)</t>
  </si>
  <si>
    <t>2015 metai</t>
  </si>
  <si>
    <t>2016 metai</t>
  </si>
  <si>
    <t>-Iš jo: Mažumai tenkanti grynojo pelno dalis (pildoma akcinių bendrovių/uždarųjų akcinių bendrovių, turinčių kontroliuojamų įmonių)</t>
  </si>
  <si>
    <t>Biologinis turtas</t>
  </si>
  <si>
    <t>Atsargos, išankstiniai apmokėjimai ir nebaigtos vykdyti sutartys</t>
  </si>
  <si>
    <t>Mažumai tenkanti nuosavo kapitalo dalis (pildoma tik akcinių bendrovių/uždarųjų akcinių bendrovių, turinčių kontroliuojamų įmonių)</t>
  </si>
  <si>
    <t>Atidėjimai</t>
  </si>
  <si>
    <t>Ilgalaikiai įsipareigojimai</t>
  </si>
  <si>
    <t>Trumpalaikiai įsipareigojimai</t>
  </si>
  <si>
    <t xml:space="preserve">             Trumpalaikės finansinės skolos</t>
  </si>
  <si>
    <t>Iš viso įsipareigojimų</t>
  </si>
  <si>
    <t>Viso disponuojamo nekilnojamojo turto plotas, kv. m.</t>
  </si>
  <si>
    <t xml:space="preserve"> </t>
  </si>
  <si>
    <t>Skirstant ataskaitinio laikotarpio pelną akcininkams paskirti dividendai (savininkui paskirta pelno įmoka, jei pildoma SĮ)</t>
  </si>
  <si>
    <t>Vidutinis sąlyginis darbuotojų skaičius per laikotarpį</t>
  </si>
  <si>
    <t>Atsakingo asmens parašas (reikalingas tik skenuotoje versijoje)</t>
  </si>
  <si>
    <t>INFORMACIJĄ PILDO TIK BENDROVĖS IR UŽDAROSIOS AKCINĖS BENDROVĖS</t>
  </si>
  <si>
    <t>Viešinamos informacijos apie savivaldybių valdomų įmonių ir jų dukterinių bendrovių veiklą ir rezultatus formos</t>
  </si>
  <si>
    <t>INFORMACIJA APIE SUTEIKTĄ PARAMĄ PATEIKIAMA TŪKSTANČIAIS EURŲ, VIENO SKAIČIAUS PO KABLELIO TIKSLUMU</t>
  </si>
  <si>
    <t>Informacija apie savivaldybių valdomų bendrovių suteiktą paramą</t>
  </si>
  <si>
    <t>Ne, parama nebuvo teikiama ir (ar) neplanuojama jos teikti</t>
  </si>
  <si>
    <t>Pateikite tikslią internetinės svetainės nuorodą, kurioje skelbiama informaciją apie suteiktą paramą</t>
  </si>
  <si>
    <t>Eil. Nr.</t>
  </si>
  <si>
    <t>Paramos gavėjas</t>
  </si>
  <si>
    <t>Paramos panaudojimo paskirtis</t>
  </si>
  <si>
    <t>Suteikta parama (tūkst. eurų)</t>
  </si>
  <si>
    <t>Jeigu turite pastabų dėl užpildytos informacijos, pateikite jas čia:</t>
  </si>
  <si>
    <t>2 priedas</t>
  </si>
  <si>
    <t>Viešinamos informacijos apie savivaldybių valdomų įmonių dukterinių bendrovių veiklą ir rezultatus forma</t>
  </si>
  <si>
    <t>Patronuojančioji įmonė</t>
  </si>
  <si>
    <t xml:space="preserve">LENTELĖSE DUOMENYS PATEIKIAMI TŪKSTANČIAIS EURŲ (JEI NENURODYTA KITAIP), VIENO SKAIČIAUS PO KABLELIO TIKSLUMU </t>
  </si>
  <si>
    <t>Per vienus metus gautinos sumos</t>
  </si>
  <si>
    <t>Trumpalaikės investicijos</t>
  </si>
  <si>
    <t>Įstatinis kapitalas</t>
  </si>
  <si>
    <r>
      <t xml:space="preserve">Paskirstytinasis pelnas (nuostoliai) </t>
    </r>
    <r>
      <rPr>
        <i/>
        <sz val="9"/>
        <rFont val="Calibri"/>
        <family val="2"/>
        <scheme val="minor"/>
      </rPr>
      <t>(iš kurio paskiriami dividendai)</t>
    </r>
  </si>
  <si>
    <t>Skirstant ataskaitinio laikotarpio pelną akcininkams paskirti dividendai</t>
  </si>
  <si>
    <t>Įmonės teisinė forma</t>
  </si>
  <si>
    <t>Jei turite komentarų dėl užpildytos informacijos, pateikite juos čia:</t>
  </si>
  <si>
    <t>Atsakingo asmens parašas arba elektroninis parašas (reikalingas tik skenuotoje versijoje)</t>
  </si>
  <si>
    <t xml:space="preserve"> - Autobusai</t>
  </si>
  <si>
    <t xml:space="preserve"> - Troleibusai</t>
  </si>
  <si>
    <t xml:space="preserve"> - vandens</t>
  </si>
  <si>
    <t xml:space="preserve"> - nuotekų</t>
  </si>
  <si>
    <t xml:space="preserve"> - išgauta</t>
  </si>
  <si>
    <t xml:space="preserve"> - realizuota</t>
  </si>
  <si>
    <t xml:space="preserve"> - išvalyta/sutvarkyta</t>
  </si>
  <si>
    <t xml:space="preserve"> - parduota</t>
  </si>
  <si>
    <t xml:space="preserve"> - netektys</t>
  </si>
  <si>
    <t xml:space="preserve"> - abonentai</t>
  </si>
  <si>
    <t xml:space="preserve"> - Regioniniai sąvartynai</t>
  </si>
  <si>
    <t xml:space="preserve"> - Didelių gabaritų atliekų surinkimo aikštelės</t>
  </si>
  <si>
    <t xml:space="preserve"> - Mechaninio biologinio apdorojimo įrenginiai</t>
  </si>
  <si>
    <t xml:space="preserve"> - Žaliųjų atliekų kompostavimo aikštelės</t>
  </si>
  <si>
    <t xml:space="preserve"> - vartotojai</t>
  </si>
  <si>
    <t>Rodiklis</t>
  </si>
  <si>
    <t>Iš viso įskaičiuota į įmonės finansines ataskaitas</t>
  </si>
  <si>
    <t>Komercinė dalis, įskaičiuota į įmonės finansines ataskaitas</t>
  </si>
  <si>
    <t>Įskaičiuojama į įmonės finansines ataskaitas</t>
  </si>
  <si>
    <t>Neįskaičiuojama į įmonės finansines ataskaitas</t>
  </si>
  <si>
    <t>Įsipareigojimai</t>
  </si>
  <si>
    <t>Iš jų – ilgalaikių ir trumpalaikių finansinių įsipareigojimų</t>
  </si>
  <si>
    <t>Įsipareigojimų ir nuosavo kapitalo iš viso</t>
  </si>
  <si>
    <t>Specialiųjų įpareigojimų dalis</t>
  </si>
  <si>
    <t>Bendrasis pelnas</t>
  </si>
  <si>
    <t>Veiklos pelnas</t>
  </si>
  <si>
    <t>Pelnas prieš apmokestinimą</t>
  </si>
  <si>
    <t>Grynasis pelnas</t>
  </si>
  <si>
    <t>Nusidėvėjimas ir amortizacija</t>
  </si>
  <si>
    <t xml:space="preserve"> - Autobusai iš viso</t>
  </si>
  <si>
    <t>Vandentvarka</t>
  </si>
  <si>
    <t>Papildomi duomenys</t>
  </si>
  <si>
    <t>Šilumos tinklai</t>
  </si>
  <si>
    <t>RATC</t>
  </si>
  <si>
    <t xml:space="preserve">         UAB „Kermošius"</t>
  </si>
  <si>
    <t xml:space="preserve">UAB „Ignalinos vanduo“ </t>
  </si>
  <si>
    <t xml:space="preserve">SĮ „Kompata“ </t>
  </si>
  <si>
    <t xml:space="preserve">     UAB „GO Energy LT“</t>
  </si>
  <si>
    <t xml:space="preserve">     UAB „Klaipėdos transportas“</t>
  </si>
  <si>
    <t xml:space="preserve">SĮ „Komunalinio turto valdymas“ </t>
  </si>
  <si>
    <t>AB „Vilniaus šilumos tinklai“</t>
  </si>
  <si>
    <t xml:space="preserve">     UAB „Vilniaus sporto projektai“</t>
  </si>
  <si>
    <t>UAB „Vilniaus planas“</t>
  </si>
  <si>
    <t>UAB „Visagino mechanizacija“</t>
  </si>
  <si>
    <t>Sektorius</t>
  </si>
  <si>
    <t>Kadencija įmonėje</t>
  </si>
  <si>
    <t>Kita</t>
  </si>
  <si>
    <t xml:space="preserve"> - Kitos</t>
  </si>
  <si>
    <t>Praėjęs ataskaitinis laikotarpis 2021 m.</t>
  </si>
  <si>
    <t>Ataskaitinis laikotarpis 2022 m.</t>
  </si>
  <si>
    <t>Informacija apie investicijas</t>
  </si>
  <si>
    <t>Investicijos pavadinimas</t>
  </si>
  <si>
    <t>Suma</t>
  </si>
  <si>
    <t>Aukščiausio lygmens vadovai, vnt</t>
  </si>
  <si>
    <t xml:space="preserve"> - Didžiausia investicijų suma, eur</t>
  </si>
  <si>
    <t xml:space="preserve"> - Antra pagal dydį investicijų suma, eur</t>
  </si>
  <si>
    <t xml:space="preserve"> - Trečia pagal dydį investicijų suma, eur</t>
  </si>
  <si>
    <t xml:space="preserve"> - Kitos investicijos, eur</t>
  </si>
  <si>
    <t>Elektros sunaudojimas</t>
  </si>
  <si>
    <t xml:space="preserve">   - iš jos: atsinaujinančios</t>
  </si>
  <si>
    <t xml:space="preserve">   - iš jos: neatsinaujinančios</t>
  </si>
  <si>
    <t>Rida, km</t>
  </si>
  <si>
    <t>Degalų sąnaudos, eur/km</t>
  </si>
  <si>
    <t>Pervežta keleivių, vnt</t>
  </si>
  <si>
    <t>Transporto parkas iš viso, vnt</t>
  </si>
  <si>
    <t xml:space="preserve">   - iš jų: Dyzeliniai</t>
  </si>
  <si>
    <t xml:space="preserve">   - iš jų: Dujiniai</t>
  </si>
  <si>
    <t xml:space="preserve">   - iš jų: Elektriniai</t>
  </si>
  <si>
    <t xml:space="preserve"> - Troleibusai iš viso</t>
  </si>
  <si>
    <t>Vidutinis transporto amžius, m</t>
  </si>
  <si>
    <t>Eksploatuojama infrastruktūra iš viso, km</t>
  </si>
  <si>
    <t>Vartotojų skaičius iš viso, vnt</t>
  </si>
  <si>
    <t>Avarijų skaičius per metus, vnt</t>
  </si>
  <si>
    <t>Vidutinė avarijos šalinimo trukmė, min</t>
  </si>
  <si>
    <t>Mokesčiai už aplikos teršimą ir nuslėptą taršą, eur</t>
  </si>
  <si>
    <t>Patiekta į tinklus iš viso, kWh</t>
  </si>
  <si>
    <t xml:space="preserve"> - iš jų: Pagaminta</t>
  </si>
  <si>
    <t xml:space="preserve"> - iš jų: Pirkta iš NŠG</t>
  </si>
  <si>
    <t xml:space="preserve"> - iš jų: Realizuota</t>
  </si>
  <si>
    <t xml:space="preserve"> - iš jų: Netektys</t>
  </si>
  <si>
    <t>Eksploatuojama infrastruktūra, vnt:</t>
  </si>
  <si>
    <t>Kaštai tenkantys vienam namų ūkiui per metus, eur</t>
  </si>
  <si>
    <t>Pelnas (nuostolis) sutvarkytai atliekų tonai (patekusių į sąvartyną), eur</t>
  </si>
  <si>
    <t>Ar įmonė pasitvirtinusi specialiųjų įpareigojimų apskaitos politiką?</t>
  </si>
  <si>
    <t>Ar specialieji įpareigojimai yra patvirtinti savivaldybės administracijos direktoriaus?</t>
  </si>
  <si>
    <t xml:space="preserve"> - įsigytos iš tiekėjų elektros sunaudojimas iš viso:</t>
  </si>
  <si>
    <t xml:space="preserve"> - įsigytos biržoje elektros sunaudojimas</t>
  </si>
  <si>
    <t xml:space="preserve"> - garantinio tiekimo elektros sunaudojimas (ESO)</t>
  </si>
  <si>
    <t xml:space="preserve"> - mišrus sunaudojimas</t>
  </si>
  <si>
    <t>Ar praėjusiu ataskaitiniu laikotarpiu 2021 m. bent vienam subjektui bendrovė suteikė paramą?</t>
  </si>
  <si>
    <t>Ar ataskaitiniu laikotarpiu 2022 m. bent vienam subjektui bendrovė suteikė paramą?</t>
  </si>
  <si>
    <t>Ar bendrovės interneto svetainėje skelbiama informacija apie ataskaitiniu laikotarpiu 2022 m. bendrovės suteiktą paramą?</t>
  </si>
  <si>
    <r>
      <rPr>
        <b/>
        <i/>
        <sz val="9"/>
        <color theme="1"/>
        <rFont val="Calibri"/>
        <family val="2"/>
        <charset val="186"/>
        <scheme val="minor"/>
      </rP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ataskaitiniu laikotarpiu 2022 m. bent vienam subjektui buvo suteikta parama.</t>
    </r>
  </si>
  <si>
    <r>
      <t xml:space="preserve">     </t>
    </r>
    <r>
      <rPr>
        <i/>
        <sz val="9"/>
        <color theme="1"/>
        <rFont val="Calibri"/>
        <family val="2"/>
        <charset val="186"/>
        <scheme val="minor"/>
      </rPr>
      <t xml:space="preserve"> </t>
    </r>
    <r>
      <rPr>
        <b/>
        <i/>
        <sz val="9"/>
        <color theme="1"/>
        <rFont val="Calibri"/>
        <family val="2"/>
        <charset val="186"/>
        <scheme val="minor"/>
      </rPr>
      <t>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ataskaitiniu laikotarpiu 2022 m. neteikė, žemiau esanti informacija nepildoma.</t>
    </r>
  </si>
  <si>
    <r>
      <rPr>
        <b/>
        <i/>
        <sz val="9"/>
        <color theme="1"/>
        <rFont val="Calibri"/>
        <family val="2"/>
        <charset val="186"/>
        <scheme val="minor"/>
      </rPr>
      <t xml:space="preserve">      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praėjusiu ataskaitiniu laikotarpiu 2021 m. neteikė, žemiau esanti informacija nepildoma.</t>
    </r>
  </si>
  <si>
    <t>Ar bendrovės interneto svetainėje skelbiama informacija apie praėjusiu ataskaitiniu laikotarpiu 2021 m. bendrovės suteiktą paramą?</t>
  </si>
  <si>
    <t>Informacija apie suteiktą paramą praėjusiu ataskaitiniu laikotarpiu 2021 m.</t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</si>
  <si>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praėjusiu ataskaitiniu laikotarpiu 2021 m. bent vienam subjektui buvo suteikta parama.</t>
    </r>
  </si>
  <si>
    <t>PRAĖJĘ ATASKAITINIS LAIKOTARPIS 2021 M.</t>
  </si>
  <si>
    <t>ATASKAITINIS LAIKOTARPIS 2022 M.</t>
  </si>
  <si>
    <t>Žemiau prašome nurodyti specialiojo įpareigojimo pavadinimą</t>
  </si>
  <si>
    <t>FORMOS PILDYMO TAISYKLĖS</t>
  </si>
  <si>
    <t xml:space="preserve"> - sugeneruotos elektros sunaudojimas iš viso:</t>
  </si>
  <si>
    <t>-Iš jų: Pirkėjų skolos</t>
  </si>
  <si>
    <r>
      <t>Vandens tiekimas iš viso ,m</t>
    </r>
    <r>
      <rPr>
        <sz val="9"/>
        <color theme="1"/>
        <rFont val="Calibri"/>
        <family val="2"/>
      </rPr>
      <t>³</t>
    </r>
  </si>
  <si>
    <r>
      <t>Nuotekų iš viso, m</t>
    </r>
    <r>
      <rPr>
        <sz val="9"/>
        <color theme="1"/>
        <rFont val="Calibri"/>
        <family val="2"/>
      </rPr>
      <t>³</t>
    </r>
  </si>
  <si>
    <r>
      <t>Karšto vandens tiekimas iš viso, m</t>
    </r>
    <r>
      <rPr>
        <sz val="9"/>
        <color theme="1"/>
        <rFont val="Calibri"/>
        <family val="2"/>
      </rPr>
      <t>³</t>
    </r>
  </si>
  <si>
    <t>Tikrinimas  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</si>
  <si>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</si>
  <si>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 Jei žemiau esančiame laukelyje nurodyta „Klaida“, tai reiškia, jog Jūsų užpildyti duomenys nesutampa su informacija, pateikta „Finansiniai duomenys“ lape</t>
  </si>
  <si>
    <r>
      <rPr>
        <sz val="9"/>
        <rFont val="Calibri"/>
        <family val="2"/>
        <charset val="186"/>
        <scheme val="minor"/>
      </rPr>
      <t>PRAŠOME</t>
    </r>
    <r>
      <rPr>
        <b/>
        <sz val="9"/>
        <rFont val="Calibri"/>
        <family val="2"/>
        <scheme val="minor"/>
      </rPr>
      <t xml:space="preserve"> </t>
    </r>
    <r>
      <rPr>
        <b/>
        <u/>
        <sz val="9"/>
        <color rgb="FFC00000"/>
        <rFont val="Calibri"/>
        <family val="2"/>
        <charset val="186"/>
        <scheme val="minor"/>
      </rPr>
      <t>UŽPILDYTI VISUS MELSVUS LAUKELIUS KIEKVIENAM ĮMONĖS VYKDOMAM SPECIALIAJAM ĮPAREIGOJIMUI.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SUMOS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TURI BŪTI NURODYTOS TŪKSTANČIAIS EURŲ, VIENO SKAIČIAUS PO KABLELIO TIKSLUMU</t>
    </r>
  </si>
  <si>
    <t>-Iš jų: Skolos tiekėjams</t>
  </si>
  <si>
    <t>Elektros sunaudojimas iš viso, kWh:</t>
  </si>
  <si>
    <t>UAB „Palangos klevas“</t>
  </si>
  <si>
    <t>SĮ „Šventosios jūrų uosto direkcija“</t>
  </si>
  <si>
    <t>AB „Panevėžio energija“</t>
  </si>
  <si>
    <t>UAB „Aukštaitijos vandenys“</t>
  </si>
  <si>
    <t>Akmenės rajono savivaldybė</t>
  </si>
  <si>
    <t xml:space="preserve">Druskininkų savivaldybė </t>
  </si>
  <si>
    <t>Kauno miesto savivaldybė</t>
  </si>
  <si>
    <t xml:space="preserve">Klaipėdos miesto savivaldybė </t>
  </si>
  <si>
    <t xml:space="preserve">Pakruojo rajono savivaldybė </t>
  </si>
  <si>
    <t>Panevėžio miesto savivaldybė</t>
  </si>
  <si>
    <t xml:space="preserve">Prienų rajono savivaldybė </t>
  </si>
  <si>
    <t xml:space="preserve">Rokiškio rajono savivaldybė </t>
  </si>
  <si>
    <t xml:space="preserve">Šiaulių miesto savivaldybė </t>
  </si>
  <si>
    <t>Vilniaus miesto savivaldybė</t>
  </si>
  <si>
    <t xml:space="preserve">Birštono savivaldybė </t>
  </si>
  <si>
    <t xml:space="preserve">Jurbarko rajono savivaldybė </t>
  </si>
  <si>
    <t>Kaišiadorių rajono savivaldybė</t>
  </si>
  <si>
    <t>Ignalinos rajono savivaldybė</t>
  </si>
  <si>
    <t>Neringos savivaldybė</t>
  </si>
  <si>
    <t xml:space="preserve">Kretingos rajono savivaldybė </t>
  </si>
  <si>
    <t xml:space="preserve">Alytaus rajono savivaldybė </t>
  </si>
  <si>
    <t xml:space="preserve">Švenčionių rajono savivaldybė </t>
  </si>
  <si>
    <t>Palangos miesto savivaldybė</t>
  </si>
  <si>
    <t>Alytaus miesto savivaldybė</t>
  </si>
  <si>
    <t xml:space="preserve">Biržų rajono savivaldybė </t>
  </si>
  <si>
    <t>Telšių rajono savivaldybė</t>
  </si>
  <si>
    <t>Vilniaus rajono savivaldybė</t>
  </si>
  <si>
    <t xml:space="preserve">Lazdijų rajono savivaldybė </t>
  </si>
  <si>
    <t xml:space="preserve">Anykščių rajono savivaldybė </t>
  </si>
  <si>
    <t>Tauragės rajono savivaldybė</t>
  </si>
  <si>
    <t>Šalčininkų rajono savivaldybė</t>
  </si>
  <si>
    <t xml:space="preserve">Elektrėnų savivaldybė </t>
  </si>
  <si>
    <t xml:space="preserve">Klaipėdos rajono savivaldybė </t>
  </si>
  <si>
    <t>Šilalės rajono savivaldybė</t>
  </si>
  <si>
    <t>Kauno rajono savivaldybė</t>
  </si>
  <si>
    <t>Jonavos rajono savivaldybė</t>
  </si>
  <si>
    <t>Joniškio rajono savivaldybė</t>
  </si>
  <si>
    <t xml:space="preserve">Kalvarijos savivaldybė </t>
  </si>
  <si>
    <t>Kazlų Rūdos savivaldybė</t>
  </si>
  <si>
    <t>Kėdainių rajono savivaldybė</t>
  </si>
  <si>
    <t xml:space="preserve">Kelmės rajono savivaldybė </t>
  </si>
  <si>
    <t>Vilkaviškio rajono savivaldybė</t>
  </si>
  <si>
    <t xml:space="preserve">Kupiškio rajono savivaldybė </t>
  </si>
  <si>
    <t>Šiaulių rajono savivaldybė</t>
  </si>
  <si>
    <t xml:space="preserve">Marijampolės savivaldybė </t>
  </si>
  <si>
    <t>Mažeikių rajono savivaldybė</t>
  </si>
  <si>
    <t>Molėtų rajono savivaldybė</t>
  </si>
  <si>
    <t>Pagėgių savivaldybė</t>
  </si>
  <si>
    <t>Pasvalio rajono savivaldybė</t>
  </si>
  <si>
    <t>Plungės rajono savivaldybė</t>
  </si>
  <si>
    <t>Radviliškio rajono savivaldybė</t>
  </si>
  <si>
    <t>Raseinių rajono savivaldybė</t>
  </si>
  <si>
    <t xml:space="preserve">Rietavo savivaldybė </t>
  </si>
  <si>
    <t xml:space="preserve">Skuodo rajono savivaldybė </t>
  </si>
  <si>
    <t xml:space="preserve">Šakių rajono savivaldybė </t>
  </si>
  <si>
    <t xml:space="preserve">Šilutės rajono savivaldybė </t>
  </si>
  <si>
    <t>Širvintų rajono savivaldybė</t>
  </si>
  <si>
    <t>Trakų rajono savivaldybė</t>
  </si>
  <si>
    <t xml:space="preserve">Ukmergės rajono savivaldybė </t>
  </si>
  <si>
    <t xml:space="preserve">Utenos rajono savivaldybė </t>
  </si>
  <si>
    <t xml:space="preserve">Varėnos rajono savivaldybė </t>
  </si>
  <si>
    <t xml:space="preserve">Visagino savivaldybė </t>
  </si>
  <si>
    <t xml:space="preserve">Zarasų rajono savivaldybė </t>
  </si>
  <si>
    <t>Direktoriaus paskyrimo data</t>
  </si>
  <si>
    <t>3 priedas</t>
  </si>
  <si>
    <t>4 priedas</t>
  </si>
  <si>
    <t>Valdybos paskyrimo data</t>
  </si>
  <si>
    <t>Stebėtojų tarybos paskyrimo data</t>
  </si>
  <si>
    <t>INFORMACIJĄ PILDO TIK ĮMONĖS, KURIOS VYKDO SPECIALIUOSIUS ĮPAREIGOJIMUS</t>
  </si>
  <si>
    <t>Jei Įmonėje yra sudarytas kolegialus priežiūros organas – stebėtojų taryba ar kolegialus valdymo organas – valdyba, prašome nurodyti jų paskyrimo datas.</t>
  </si>
  <si>
    <r>
      <rPr>
        <b/>
        <sz val="9"/>
        <color rgb="FF000000"/>
        <rFont val="Calibri"/>
        <family val="2"/>
        <charset val="186"/>
        <scheme val="minor"/>
      </rPr>
      <t>PASTABA:</t>
    </r>
    <r>
      <rPr>
        <sz val="9"/>
        <color rgb="FF000000"/>
        <rFont val="Calibri"/>
        <family val="2"/>
        <scheme val="minor"/>
      </rPr>
      <t xml:space="preserve"> Pagal ekonomikos ir inovacijų ministrės specialiųjų įpareigojimų rekomendacijų (esančių įsakyme Nr. 4-1100) 21 punktą, pateikiame apibrėžimą </t>
    </r>
    <r>
      <rPr>
        <b/>
        <i/>
        <u/>
        <sz val="9"/>
        <color rgb="FFFF0000"/>
        <rFont val="Calibri"/>
        <family val="2"/>
        <charset val="186"/>
        <scheme val="minor"/>
      </rPr>
      <t>"Neįskaičiuojama į įmonės finansines ataskaitas"</t>
    </r>
    <r>
      <rPr>
        <sz val="9"/>
        <color rgb="FF000000"/>
        <rFont val="Calibri"/>
        <family val="2"/>
        <scheme val="minor"/>
      </rPr>
      <t xml:space="preserve"> - </t>
    </r>
    <r>
      <rPr>
        <b/>
        <i/>
        <sz val="9"/>
        <color rgb="FF000000"/>
        <rFont val="Calibri"/>
        <family val="2"/>
        <charset val="186"/>
        <scheme val="minor"/>
      </rPr>
      <t xml:space="preserve">į įmonės finansines ataskaitas neįskaičiuojami funkcijų rodikliai, nurodomos </t>
    </r>
    <r>
      <rPr>
        <b/>
        <i/>
        <sz val="9"/>
        <color theme="1"/>
        <rFont val="Calibri"/>
        <family val="2"/>
        <charset val="186"/>
        <scheme val="minor"/>
      </rPr>
      <t>sąnaudos arba pajamos, kurios neįtraukiamos į galutinę audituojamą pelno (nuostolių) ataskaitą (pvz., sąnaudos kompensuojamos iš biudžeto), ar turtas, kuris dalyvauja vykdant specialųjį įpareigojimą, bet nėra įtrauktas į galutinį audituojamą balansą (t. y. užbalansinis), ar kitos į galutines finansines ataskaitas neįtraukiamos eilutės.</t>
    </r>
  </si>
  <si>
    <r>
      <t xml:space="preserve">PRAŠOME UŽPILDYTI ŽEMIAU ESANČIAS LENTELES, ATITINKAMAI PAGAL SEKTORIŲ, KURIAME ĮMONĖ VEIKIA, T. Y. </t>
    </r>
    <r>
      <rPr>
        <b/>
        <u/>
        <sz val="9"/>
        <color rgb="FFFF0000"/>
        <rFont val="Calibri"/>
        <family val="2"/>
        <scheme val="minor"/>
      </rPr>
      <t>VIEŠOJO TRANSPORTO, VANDENTVARKOS, ŠILUMOS TINKLŲ AR RATC. VISŲ ĮMONIŲ PRAŠOME UŽPILDYTI "PAPILDOMA DUOMENYS", "INFORMACIJA APIE INVESTICIJAS" IR "ELEKTROS SUNAUDOJIMAS"</t>
    </r>
    <r>
      <rPr>
        <b/>
        <sz val="9"/>
        <rFont val="Calibri"/>
        <family val="2"/>
        <scheme val="minor"/>
      </rPr>
      <t xml:space="preserve">. </t>
    </r>
  </si>
  <si>
    <r>
      <t xml:space="preserve">PATVIRTINTA
VšĮ Valdymo koordinavimo centro 
direktoriaus 2023 m. balandžio 12 d.
įsakymu Nr. </t>
    </r>
    <r>
      <rPr>
        <sz val="12"/>
        <rFont val="Calibri"/>
        <family val="2"/>
        <charset val="186"/>
        <scheme val="minor"/>
      </rPr>
      <t>IV-8</t>
    </r>
  </si>
  <si>
    <t>Informacija apie suteiktą paramą ataskaitiniu laikotarpiu 2022 m.</t>
  </si>
  <si>
    <t>Vladzė Prunskienė</t>
  </si>
  <si>
    <t>Irena Subačienė</t>
  </si>
  <si>
    <t>II kadencija</t>
  </si>
  <si>
    <t>868602213, finansai@dbukis.lt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</si>
</sst>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5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indexed="10"/>
      <name val="Calibri"/>
      <family val="2"/>
      <charset val="186"/>
    </font>
    <font>
      <i/>
      <sz val="9"/>
      <name val="Calibri"/>
      <family val="2"/>
    </font>
    <font>
      <sz val="9"/>
      <name val="Calibri"/>
      <family val="2"/>
      <charset val="186"/>
      <scheme val="minor"/>
    </font>
    <font>
      <b/>
      <sz val="9"/>
      <color rgb="FFFF0000"/>
      <name val="Calibri"/>
      <family val="2"/>
      <scheme val="minor"/>
    </font>
    <font>
      <i/>
      <sz val="9"/>
      <name val="Calibri"/>
      <family val="2"/>
      <charset val="186"/>
      <scheme val="minor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charset val="186"/>
    </font>
    <font>
      <b/>
      <sz val="9"/>
      <name val="Calibri"/>
      <family val="2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186"/>
    </font>
    <font>
      <b/>
      <i/>
      <sz val="9"/>
      <color indexed="81"/>
      <name val="Tahoma"/>
      <family val="2"/>
      <charset val="186"/>
    </font>
    <font>
      <sz val="8"/>
      <name val="Arial"/>
      <family val="2"/>
    </font>
    <font>
      <sz val="9"/>
      <color theme="1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u/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9"/>
      <name val="Calibri"/>
      <family val="2"/>
      <charset val="186"/>
      <scheme val="minor"/>
    </font>
    <font>
      <sz val="10"/>
      <color rgb="FF000000"/>
      <name val="Segoe U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b/>
      <sz val="12"/>
      <name val="Calibri"/>
      <family val="2"/>
      <scheme val="minor"/>
    </font>
    <font>
      <sz val="8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i/>
      <sz val="9"/>
      <color rgb="FFFF0000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u/>
      <sz val="9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rgb="FF00B05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charset val="186"/>
      <scheme val="minor"/>
    </font>
    <font>
      <b/>
      <i/>
      <sz val="9"/>
      <color rgb="FF000000"/>
      <name val="Calibri"/>
      <family val="2"/>
      <charset val="186"/>
      <scheme val="minor"/>
    </font>
    <font>
      <sz val="9"/>
      <color rgb="FF000000"/>
      <name val="Calibri"/>
      <family val="2"/>
      <charset val="186"/>
      <scheme val="minor"/>
    </font>
    <font>
      <b/>
      <u/>
      <sz val="9"/>
      <color rgb="FFC00000"/>
      <name val="Calibri"/>
      <family val="2"/>
      <charset val="186"/>
      <scheme val="minor"/>
    </font>
    <font>
      <b/>
      <i/>
      <u/>
      <sz val="9"/>
      <color rgb="FFFF0000"/>
      <name val="Calibri"/>
      <family val="2"/>
      <charset val="186"/>
      <scheme val="minor"/>
    </font>
    <font>
      <sz val="12"/>
      <name val="Calibri"/>
      <family val="2"/>
      <charset val="186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theme="3" tint="0.39997558519241921"/>
        <bgColor indexed="64"/>
      </patternFill>
    </fill>
  </fills>
  <borders count="1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thin">
        <color theme="0"/>
      </right>
      <top style="medium">
        <color rgb="FF808080"/>
      </top>
      <bottom/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medium">
        <color rgb="FF808080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medium">
        <color theme="0"/>
      </right>
      <top style="medium">
        <color rgb="FF808080"/>
      </top>
      <bottom style="thin">
        <color rgb="FFFFFFFF"/>
      </bottom>
      <diagonal/>
    </border>
    <border>
      <left/>
      <right style="medium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/>
      <top style="medium">
        <color rgb="FF808080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medium">
        <color rgb="FF808080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medium">
        <color rgb="FF808080"/>
      </bottom>
      <diagonal/>
    </border>
    <border>
      <left/>
      <right style="medium">
        <color rgb="FF0070C0"/>
      </right>
      <top/>
      <bottom style="medium">
        <color rgb="FF808080"/>
      </bottom>
      <diagonal/>
    </border>
    <border>
      <left style="thin">
        <color theme="0"/>
      </left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medium">
        <color rgb="FF0070C0"/>
      </right>
      <top style="thin">
        <color rgb="FFFFFFFF"/>
      </top>
      <bottom/>
      <diagonal/>
    </border>
    <border>
      <left style="thin">
        <color theme="0"/>
      </left>
      <right style="medium">
        <color rgb="FF0070C0"/>
      </right>
      <top/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/>
      <diagonal/>
    </border>
    <border>
      <left style="thin">
        <color theme="0"/>
      </left>
      <right style="medium">
        <color rgb="FF0070C0"/>
      </right>
      <top/>
      <bottom/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medium">
        <color rgb="FF0070C0"/>
      </left>
      <right/>
      <top/>
      <bottom style="medium">
        <color theme="0" tint="-0.34998626667073579"/>
      </bottom>
      <diagonal/>
    </border>
    <border>
      <left style="medium">
        <color theme="0"/>
      </left>
      <right style="medium">
        <color rgb="FF0070C0"/>
      </right>
      <top style="thin">
        <color rgb="FFFFFFFF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n">
        <color theme="0"/>
      </left>
      <right/>
      <top style="medium">
        <color rgb="FF0070C0"/>
      </top>
      <bottom/>
      <diagonal/>
    </border>
    <border>
      <left/>
      <right style="thin">
        <color theme="0"/>
      </right>
      <top style="medium">
        <color rgb="FF0070C0"/>
      </top>
      <bottom/>
      <diagonal/>
    </border>
    <border>
      <left style="thin">
        <color theme="0"/>
      </left>
      <right style="thin">
        <color theme="0"/>
      </right>
      <top style="medium">
        <color rgb="FF0070C0"/>
      </top>
      <bottom/>
      <diagonal/>
    </border>
    <border>
      <left style="medium">
        <color theme="0"/>
      </left>
      <right style="medium">
        <color rgb="FF0070C0"/>
      </right>
      <top/>
      <bottom/>
      <diagonal/>
    </border>
    <border>
      <left style="thin">
        <color indexed="64"/>
      </left>
      <right style="medium">
        <color rgb="FF0070C0"/>
      </right>
      <top/>
      <bottom/>
      <diagonal/>
    </border>
    <border>
      <left style="thin">
        <color theme="0"/>
      </left>
      <right/>
      <top/>
      <bottom style="medium">
        <color rgb="FF0070C0"/>
      </bottom>
      <diagonal/>
    </border>
    <border>
      <left/>
      <right style="medium">
        <color theme="0"/>
      </right>
      <top/>
      <bottom style="medium">
        <color rgb="FF0070C0"/>
      </bottom>
      <diagonal/>
    </border>
    <border>
      <left style="medium">
        <color theme="0"/>
      </left>
      <right style="medium">
        <color theme="0"/>
      </right>
      <top/>
      <bottom style="medium">
        <color rgb="FF0070C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 style="medium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medium">
        <color rgb="FF0070C0"/>
      </right>
      <top style="thin">
        <color theme="0"/>
      </top>
      <bottom style="thin">
        <color rgb="FFFFFFFF"/>
      </bottom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 style="medium">
        <color theme="0"/>
      </right>
      <top/>
      <bottom/>
      <diagonal/>
    </border>
    <border>
      <left style="medium">
        <color theme="0" tint="-0.34998626667073579"/>
      </left>
      <right style="thin">
        <color indexed="64"/>
      </right>
      <top/>
      <bottom/>
      <diagonal/>
    </border>
    <border>
      <left style="thin">
        <color rgb="FFFFFFFF"/>
      </left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thin">
        <color theme="0"/>
      </bottom>
      <diagonal/>
    </border>
    <border>
      <left style="medium">
        <color rgb="FF0070C0"/>
      </left>
      <right/>
      <top style="thin">
        <color theme="0"/>
      </top>
      <bottom/>
      <diagonal/>
    </border>
    <border>
      <left/>
      <right style="medium">
        <color rgb="FF0070C0"/>
      </right>
      <top style="thin">
        <color theme="0"/>
      </top>
      <bottom/>
      <diagonal/>
    </border>
    <border>
      <left style="medium">
        <color rgb="FF0070C0"/>
      </left>
      <right/>
      <top style="thin">
        <color theme="4"/>
      </top>
      <bottom style="medium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4F81BD"/>
      </left>
      <right/>
      <top style="thick">
        <color rgb="FF4F81BD"/>
      </top>
      <bottom/>
      <diagonal/>
    </border>
    <border>
      <left/>
      <right/>
      <top style="thick">
        <color rgb="FF4F81BD"/>
      </top>
      <bottom/>
      <diagonal/>
    </border>
    <border>
      <left/>
      <right style="thick">
        <color rgb="FF4F81BD"/>
      </right>
      <top style="thick">
        <color rgb="FF4F81BD"/>
      </top>
      <bottom/>
      <diagonal/>
    </border>
    <border>
      <left style="thick">
        <color rgb="FF4F81BD"/>
      </left>
      <right/>
      <top/>
      <bottom/>
      <diagonal/>
    </border>
    <border>
      <left/>
      <right style="thick">
        <color rgb="FF4F81BD"/>
      </right>
      <top/>
      <bottom/>
      <diagonal/>
    </border>
    <border>
      <left style="thick">
        <color rgb="FF4F81BD"/>
      </left>
      <right/>
      <top/>
      <bottom style="thick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 style="thick">
        <color rgb="FF4F81BD"/>
      </right>
      <top/>
      <bottom style="thick">
        <color rgb="FF4F81BD"/>
      </bottom>
      <diagonal/>
    </border>
    <border>
      <left/>
      <right style="thin">
        <color theme="0"/>
      </right>
      <top/>
      <bottom style="thick">
        <color rgb="FF4F81BD"/>
      </bottom>
      <diagonal/>
    </border>
    <border>
      <left style="thin">
        <color theme="0"/>
      </left>
      <right style="thin">
        <color theme="0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ck">
        <color rgb="FF4F81BD"/>
      </top>
      <bottom style="thick">
        <color rgb="FF4F81BD"/>
      </bottom>
      <diagonal/>
    </border>
    <border>
      <left style="thick">
        <color rgb="FF4F81BD"/>
      </left>
      <right/>
      <top style="thick">
        <color rgb="FF4F81BD"/>
      </top>
      <bottom style="thick">
        <color rgb="FF4F81BD"/>
      </bottom>
      <diagonal/>
    </border>
    <border>
      <left/>
      <right style="thick">
        <color rgb="FF4F81BD"/>
      </right>
      <top style="thick">
        <color rgb="FF4F81BD"/>
      </top>
      <bottom style="thick">
        <color rgb="FF4F81BD"/>
      </bottom>
      <diagonal/>
    </border>
    <border>
      <left/>
      <right style="thin">
        <color theme="0"/>
      </right>
      <top style="thick">
        <color rgb="FF4F81BD"/>
      </top>
      <bottom/>
      <diagonal/>
    </border>
    <border>
      <left/>
      <right/>
      <top style="thin">
        <color rgb="FFFFFFFF"/>
      </top>
      <bottom style="thick">
        <color rgb="FF4F81BD"/>
      </bottom>
      <diagonal/>
    </border>
    <border>
      <left/>
      <right style="thin">
        <color theme="0"/>
      </right>
      <top style="thin">
        <color rgb="FFFFFFFF"/>
      </top>
      <bottom style="thick">
        <color rgb="FF4F81BD"/>
      </bottom>
      <diagonal/>
    </border>
    <border>
      <left style="thin">
        <color rgb="FF4F81BD"/>
      </left>
      <right/>
      <top/>
      <bottom/>
      <diagonal/>
    </border>
    <border>
      <left/>
      <right style="thin">
        <color rgb="FF4F81BD"/>
      </right>
      <top/>
      <bottom/>
      <diagonal/>
    </border>
    <border>
      <left/>
      <right style="thin">
        <color rgb="FF4F81BD"/>
      </right>
      <top/>
      <bottom style="thin">
        <color rgb="FFFFFFFF"/>
      </bottom>
      <diagonal/>
    </border>
    <border>
      <left style="thin">
        <color rgb="FF4F81BD"/>
      </left>
      <right/>
      <top/>
      <bottom style="thin">
        <color rgb="FF4F81BD"/>
      </bottom>
      <diagonal/>
    </border>
    <border>
      <left/>
      <right/>
      <top/>
      <bottom style="thin">
        <color rgb="FF4F81BD"/>
      </bottom>
      <diagonal/>
    </border>
    <border>
      <left/>
      <right/>
      <top style="thin">
        <color rgb="FFFFFFFF"/>
      </top>
      <bottom style="thin">
        <color rgb="FF4F81BD"/>
      </bottom>
      <diagonal/>
    </border>
    <border>
      <left/>
      <right style="thin">
        <color rgb="FF4F81BD"/>
      </right>
      <top style="thin">
        <color rgb="FFFFFFFF"/>
      </top>
      <bottom style="thin">
        <color rgb="FF4F81BD"/>
      </bottom>
      <diagonal/>
    </border>
    <border>
      <left/>
      <right style="thick">
        <color rgb="FF4F81BD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4F81BD"/>
      </top>
      <bottom/>
      <diagonal/>
    </border>
    <border>
      <left style="medium">
        <color theme="0"/>
      </left>
      <right/>
      <top style="thick">
        <color rgb="FF4F81BD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thin">
        <color rgb="FF4F81BD"/>
      </right>
      <top style="thin">
        <color rgb="FFFFFFFF"/>
      </top>
      <bottom style="thin">
        <color rgb="FFFFFFFF"/>
      </bottom>
      <diagonal/>
    </border>
    <border>
      <left/>
      <right/>
      <top style="thick">
        <color theme="3" tint="0.39997558519241921"/>
      </top>
      <bottom/>
      <diagonal/>
    </border>
    <border>
      <left style="thick">
        <color theme="3" tint="0.39997558519241921"/>
      </left>
      <right/>
      <top style="thick">
        <color theme="3" tint="0.39997558519241921"/>
      </top>
      <bottom/>
      <diagonal/>
    </border>
    <border>
      <left/>
      <right style="thin">
        <color theme="0"/>
      </right>
      <top style="thick">
        <color theme="3" tint="0.39997558519241921"/>
      </top>
      <bottom style="thin">
        <color rgb="FFFFFFFF"/>
      </bottom>
      <diagonal/>
    </border>
    <border>
      <left/>
      <right style="thick">
        <color theme="3" tint="0.39997558519241921"/>
      </right>
      <top style="thick">
        <color theme="3" tint="0.39997558519241921"/>
      </top>
      <bottom/>
      <diagonal/>
    </border>
    <border>
      <left style="thick">
        <color theme="3" tint="0.39997558519241921"/>
      </left>
      <right/>
      <top/>
      <bottom/>
      <diagonal/>
    </border>
    <border>
      <left/>
      <right style="thick">
        <color theme="3" tint="0.39997558519241921"/>
      </right>
      <top/>
      <bottom/>
      <diagonal/>
    </border>
    <border>
      <left style="thick">
        <color theme="3" tint="0.39997558519241921"/>
      </left>
      <right/>
      <top/>
      <bottom style="thick">
        <color theme="3" tint="0.39997558519241921"/>
      </bottom>
      <diagonal/>
    </border>
    <border>
      <left/>
      <right/>
      <top/>
      <bottom style="thick">
        <color theme="3" tint="0.39997558519241921"/>
      </bottom>
      <diagonal/>
    </border>
    <border>
      <left/>
      <right style="thin">
        <color theme="0"/>
      </right>
      <top/>
      <bottom style="thick">
        <color theme="3" tint="0.39997558519241921"/>
      </bottom>
      <diagonal/>
    </border>
    <border>
      <left/>
      <right style="thick">
        <color theme="3" tint="0.39997558519241921"/>
      </right>
      <top/>
      <bottom style="thick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 style="thin">
        <color theme="0"/>
      </right>
      <top style="thick">
        <color theme="3" tint="0.39997558519241921"/>
      </top>
      <bottom style="thick">
        <color theme="3" tint="0.39997558519241921"/>
      </bottom>
      <diagonal/>
    </border>
    <border>
      <left/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n">
        <color rgb="FFFFFFFF"/>
      </bottom>
      <diagonal/>
    </border>
    <border>
      <left style="thick">
        <color rgb="FF4F81BD"/>
      </left>
      <right/>
      <top style="thick">
        <color theme="3" tint="0.39997558519241921"/>
      </top>
      <bottom/>
      <diagonal/>
    </border>
    <border>
      <left/>
      <right/>
      <top style="thick">
        <color rgb="FF4F81BD"/>
      </top>
      <bottom style="thick">
        <color theme="3" tint="0.39997558519241921"/>
      </bottom>
      <diagonal/>
    </border>
    <border>
      <left/>
      <right style="thick">
        <color rgb="FF4F81BD"/>
      </right>
      <top style="thick">
        <color rgb="FF4F81BD"/>
      </top>
      <bottom style="thick">
        <color theme="3" tint="0.39997558519241921"/>
      </bottom>
      <diagonal/>
    </border>
    <border>
      <left/>
      <right style="thin">
        <color theme="0"/>
      </right>
      <top style="thick">
        <color rgb="FF4F81BD"/>
      </top>
      <bottom style="thick">
        <color theme="3" tint="0.39997558519241921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7" fillId="0" borderId="0"/>
    <xf numFmtId="0" fontId="1" fillId="0" borderId="0"/>
  </cellStyleXfs>
  <cellXfs count="569">
    <xf numFmtId="0" fontId="0" fillId="0" borderId="0" xfId="0"/>
    <xf numFmtId="164" fontId="3" fillId="4" borderId="9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7" xfId="0" applyNumberFormat="1" applyFont="1" applyFill="1" applyBorder="1" applyAlignment="1" applyProtection="1">
      <alignment vertical="center"/>
      <protection locked="0"/>
    </xf>
    <xf numFmtId="164" fontId="3" fillId="4" borderId="0" xfId="0" applyNumberFormat="1" applyFont="1" applyFill="1" applyAlignment="1" applyProtection="1">
      <alignment vertical="center"/>
      <protection locked="0"/>
    </xf>
    <xf numFmtId="164" fontId="3" fillId="4" borderId="11" xfId="0" applyNumberFormat="1" applyFont="1" applyFill="1" applyBorder="1" applyAlignment="1" applyProtection="1">
      <alignment vertical="center"/>
      <protection locked="0"/>
    </xf>
    <xf numFmtId="164" fontId="5" fillId="4" borderId="11" xfId="0" applyNumberFormat="1" applyFont="1" applyFill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wrapText="1"/>
      <protection locked="0"/>
    </xf>
    <xf numFmtId="0" fontId="23" fillId="0" borderId="15" xfId="0" applyFont="1" applyBorder="1" applyAlignment="1" applyProtection="1">
      <alignment wrapText="1"/>
      <protection locked="0"/>
    </xf>
    <xf numFmtId="0" fontId="3" fillId="0" borderId="0" xfId="0" applyFont="1" applyAlignment="1">
      <alignment vertical="center"/>
    </xf>
    <xf numFmtId="164" fontId="3" fillId="4" borderId="5" xfId="0" applyNumberFormat="1" applyFont="1" applyFill="1" applyBorder="1" applyAlignment="1" applyProtection="1">
      <alignment vertical="center"/>
      <protection locked="0"/>
    </xf>
    <xf numFmtId="0" fontId="0" fillId="3" borderId="0" xfId="0" applyFill="1"/>
    <xf numFmtId="0" fontId="23" fillId="7" borderId="0" xfId="0" applyFont="1" applyFill="1"/>
    <xf numFmtId="0" fontId="0" fillId="7" borderId="0" xfId="0" applyFill="1"/>
    <xf numFmtId="0" fontId="23" fillId="7" borderId="18" xfId="0" applyFont="1" applyFill="1" applyBorder="1"/>
    <xf numFmtId="0" fontId="0" fillId="7" borderId="19" xfId="0" applyFill="1" applyBorder="1"/>
    <xf numFmtId="0" fontId="23" fillId="7" borderId="0" xfId="0" applyFont="1" applyFill="1" applyAlignment="1">
      <alignment wrapText="1"/>
    </xf>
    <xf numFmtId="0" fontId="24" fillId="7" borderId="18" xfId="0" applyFont="1" applyFill="1" applyBorder="1" applyAlignment="1">
      <alignment horizontal="center"/>
    </xf>
    <xf numFmtId="0" fontId="24" fillId="7" borderId="0" xfId="0" applyFont="1" applyFill="1" applyAlignment="1">
      <alignment horizontal="center"/>
    </xf>
    <xf numFmtId="0" fontId="23" fillId="0" borderId="14" xfId="0" applyFont="1" applyBorder="1" applyAlignment="1">
      <alignment wrapText="1"/>
    </xf>
    <xf numFmtId="0" fontId="23" fillId="7" borderId="12" xfId="0" applyFont="1" applyFill="1" applyBorder="1"/>
    <xf numFmtId="0" fontId="23" fillId="0" borderId="23" xfId="0" applyFont="1" applyBorder="1" applyAlignment="1">
      <alignment wrapText="1"/>
    </xf>
    <xf numFmtId="164" fontId="3" fillId="4" borderId="41" xfId="0" applyNumberFormat="1" applyFont="1" applyFill="1" applyBorder="1" applyAlignment="1" applyProtection="1">
      <alignment vertical="center"/>
      <protection locked="0"/>
    </xf>
    <xf numFmtId="164" fontId="3" fillId="4" borderId="43" xfId="0" applyNumberFormat="1" applyFont="1" applyFill="1" applyBorder="1" applyAlignment="1" applyProtection="1">
      <alignment vertical="center"/>
      <protection locked="0"/>
    </xf>
    <xf numFmtId="164" fontId="3" fillId="4" borderId="12" xfId="0" applyNumberFormat="1" applyFont="1" applyFill="1" applyBorder="1" applyAlignment="1" applyProtection="1">
      <alignment vertical="center"/>
      <protection locked="0"/>
    </xf>
    <xf numFmtId="164" fontId="3" fillId="4" borderId="45" xfId="0" applyNumberFormat="1" applyFont="1" applyFill="1" applyBorder="1" applyAlignment="1" applyProtection="1">
      <alignment vertical="center"/>
      <protection locked="0"/>
    </xf>
    <xf numFmtId="164" fontId="3" fillId="4" borderId="46" xfId="0" applyNumberFormat="1" applyFont="1" applyFill="1" applyBorder="1" applyAlignment="1" applyProtection="1">
      <alignment vertical="center"/>
      <protection locked="0"/>
    </xf>
    <xf numFmtId="164" fontId="3" fillId="4" borderId="32" xfId="0" applyNumberFormat="1" applyFont="1" applyFill="1" applyBorder="1" applyAlignment="1" applyProtection="1">
      <alignment vertical="center"/>
      <protection locked="0"/>
    </xf>
    <xf numFmtId="164" fontId="3" fillId="4" borderId="35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/>
    <xf numFmtId="0" fontId="5" fillId="0" borderId="0" xfId="0" applyFont="1" applyAlignment="1">
      <alignment wrapText="1"/>
    </xf>
    <xf numFmtId="0" fontId="4" fillId="0" borderId="0" xfId="0" applyFont="1"/>
    <xf numFmtId="0" fontId="3" fillId="4" borderId="5" xfId="0" quotePrefix="1" applyFont="1" applyFill="1" applyBorder="1" applyAlignment="1">
      <alignment horizontal="right" vertical="center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6" fillId="2" borderId="0" xfId="0" applyFont="1" applyFill="1"/>
    <xf numFmtId="0" fontId="8" fillId="5" borderId="2" xfId="0" applyFont="1" applyFill="1" applyBorder="1" applyAlignment="1">
      <alignment horizontal="center" wrapText="1"/>
    </xf>
    <xf numFmtId="0" fontId="3" fillId="0" borderId="40" xfId="0" applyFont="1" applyBorder="1"/>
    <xf numFmtId="0" fontId="3" fillId="0" borderId="39" xfId="0" applyFont="1" applyBorder="1"/>
    <xf numFmtId="0" fontId="5" fillId="2" borderId="0" xfId="0" applyFont="1" applyFill="1"/>
    <xf numFmtId="164" fontId="5" fillId="0" borderId="10" xfId="0" applyNumberFormat="1" applyFont="1" applyBorder="1" applyAlignment="1">
      <alignment vertical="center"/>
    </xf>
    <xf numFmtId="0" fontId="12" fillId="0" borderId="0" xfId="0" applyFont="1"/>
    <xf numFmtId="0" fontId="22" fillId="0" borderId="0" xfId="0" applyFont="1"/>
    <xf numFmtId="164" fontId="3" fillId="0" borderId="10" xfId="0" applyNumberFormat="1" applyFont="1" applyBorder="1" applyAlignment="1">
      <alignment vertical="center"/>
    </xf>
    <xf numFmtId="14" fontId="8" fillId="5" borderId="2" xfId="0" applyNumberFormat="1" applyFont="1" applyFill="1" applyBorder="1" applyAlignment="1">
      <alignment horizontal="center" wrapText="1"/>
    </xf>
    <xf numFmtId="164" fontId="5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12" xfId="0" applyFont="1" applyBorder="1"/>
    <xf numFmtId="0" fontId="3" fillId="0" borderId="42" xfId="0" applyFont="1" applyBorder="1"/>
    <xf numFmtId="3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8" fillId="7" borderId="0" xfId="0" applyFont="1" applyFill="1" applyAlignment="1">
      <alignment horizontal="center" wrapText="1"/>
    </xf>
    <xf numFmtId="0" fontId="3" fillId="0" borderId="38" xfId="0" applyFont="1" applyBorder="1"/>
    <xf numFmtId="0" fontId="3" fillId="0" borderId="2" xfId="0" applyFont="1" applyBorder="1"/>
    <xf numFmtId="164" fontId="5" fillId="4" borderId="0" xfId="0" applyNumberFormat="1" applyFont="1" applyFill="1" applyAlignment="1" applyProtection="1">
      <alignment vertical="center"/>
      <protection locked="0"/>
    </xf>
    <xf numFmtId="0" fontId="3" fillId="4" borderId="0" xfId="0" applyFont="1" applyFill="1" applyProtection="1">
      <protection locked="0"/>
    </xf>
    <xf numFmtId="164" fontId="3" fillId="0" borderId="12" xfId="0" applyNumberFormat="1" applyFont="1" applyBorder="1" applyAlignment="1">
      <alignment vertical="center"/>
    </xf>
    <xf numFmtId="0" fontId="3" fillId="0" borderId="47" xfId="0" applyFont="1" applyBorder="1"/>
    <xf numFmtId="0" fontId="3" fillId="0" borderId="20" xfId="0" applyFont="1" applyBorder="1" applyAlignment="1">
      <alignment vertical="center"/>
    </xf>
    <xf numFmtId="164" fontId="3" fillId="4" borderId="48" xfId="0" applyNumberFormat="1" applyFont="1" applyFill="1" applyBorder="1" applyAlignment="1" applyProtection="1">
      <alignment vertical="center"/>
      <protection locked="0"/>
    </xf>
    <xf numFmtId="164" fontId="3" fillId="4" borderId="49" xfId="0" applyNumberFormat="1" applyFont="1" applyFill="1" applyBorder="1" applyAlignment="1" applyProtection="1">
      <alignment vertical="center"/>
      <protection locked="0"/>
    </xf>
    <xf numFmtId="0" fontId="5" fillId="4" borderId="44" xfId="0" applyFont="1" applyFill="1" applyBorder="1" applyAlignment="1" applyProtection="1">
      <alignment horizontal="center" wrapText="1"/>
      <protection locked="0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35" fillId="0" borderId="0" xfId="0" applyFont="1" applyAlignment="1">
      <alignment horizontal="left" vertical="top" wrapText="1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  <xf numFmtId="10" fontId="3" fillId="0" borderId="51" xfId="1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164" fontId="3" fillId="4" borderId="52" xfId="0" applyNumberFormat="1" applyFont="1" applyFill="1" applyBorder="1" applyAlignment="1" applyProtection="1">
      <alignment vertical="center"/>
      <protection locked="0"/>
    </xf>
    <xf numFmtId="164" fontId="3" fillId="4" borderId="53" xfId="0" applyNumberFormat="1" applyFont="1" applyFill="1" applyBorder="1" applyAlignment="1" applyProtection="1">
      <alignment vertical="center"/>
      <protection locked="0"/>
    </xf>
    <xf numFmtId="164" fontId="5" fillId="0" borderId="51" xfId="0" applyNumberFormat="1" applyFont="1" applyBorder="1" applyAlignment="1">
      <alignment vertical="center"/>
    </xf>
    <xf numFmtId="164" fontId="3" fillId="0" borderId="51" xfId="0" applyNumberFormat="1" applyFont="1" applyBorder="1" applyAlignment="1">
      <alignment vertical="center"/>
    </xf>
    <xf numFmtId="164" fontId="3" fillId="4" borderId="6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164" fontId="3" fillId="4" borderId="54" xfId="0" applyNumberFormat="1" applyFont="1" applyFill="1" applyBorder="1" applyAlignment="1" applyProtection="1">
      <alignment vertical="center"/>
      <protection locked="0"/>
    </xf>
    <xf numFmtId="164" fontId="5" fillId="4" borderId="54" xfId="0" applyNumberFormat="1" applyFont="1" applyFill="1" applyBorder="1" applyAlignment="1" applyProtection="1">
      <alignment vertical="center"/>
      <protection locked="0"/>
    </xf>
    <xf numFmtId="164" fontId="3" fillId="4" borderId="55" xfId="0" applyNumberFormat="1" applyFont="1" applyFill="1" applyBorder="1" applyAlignment="1" applyProtection="1">
      <alignment vertical="center"/>
      <protection locked="0"/>
    </xf>
    <xf numFmtId="164" fontId="3" fillId="4" borderId="56" xfId="0" applyNumberFormat="1" applyFont="1" applyFill="1" applyBorder="1" applyAlignment="1" applyProtection="1">
      <alignment vertical="center"/>
      <protection locked="0"/>
    </xf>
    <xf numFmtId="0" fontId="3" fillId="4" borderId="54" xfId="0" applyFont="1" applyFill="1" applyBorder="1" applyProtection="1">
      <protection locked="0"/>
    </xf>
    <xf numFmtId="0" fontId="5" fillId="4" borderId="57" xfId="0" applyFont="1" applyFill="1" applyBorder="1" applyAlignment="1" applyProtection="1">
      <alignment horizontal="center" wrapText="1"/>
      <protection locked="0"/>
    </xf>
    <xf numFmtId="0" fontId="7" fillId="0" borderId="0" xfId="0" applyFont="1"/>
    <xf numFmtId="0" fontId="18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5" borderId="2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left" indent="1"/>
    </xf>
    <xf numFmtId="0" fontId="23" fillId="0" borderId="0" xfId="0" quotePrefix="1" applyFont="1" applyAlignment="1">
      <alignment horizontal="left" wrapText="1" indent="1"/>
    </xf>
    <xf numFmtId="3" fontId="7" fillId="0" borderId="0" xfId="0" applyNumberFormat="1" applyFont="1" applyAlignment="1">
      <alignment horizontal="left" indent="1"/>
    </xf>
    <xf numFmtId="3" fontId="15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 vertical="center" wrapText="1" indent="1"/>
    </xf>
    <xf numFmtId="3" fontId="3" fillId="0" borderId="0" xfId="0" applyNumberFormat="1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15" fillId="6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3" fillId="6" borderId="0" xfId="0" applyFont="1" applyFill="1" applyAlignment="1">
      <alignment horizontal="left" wrapText="1" indent="1"/>
    </xf>
    <xf numFmtId="0" fontId="3" fillId="6" borderId="0" xfId="0" quotePrefix="1" applyFont="1" applyFill="1" applyAlignment="1">
      <alignment horizontal="left" wrapText="1" indent="2"/>
    </xf>
    <xf numFmtId="0" fontId="7" fillId="0" borderId="0" xfId="0" quotePrefix="1" applyFont="1" applyAlignment="1">
      <alignment horizontal="left" indent="2"/>
    </xf>
    <xf numFmtId="0" fontId="7" fillId="0" borderId="0" xfId="0" applyFont="1" applyAlignment="1">
      <alignment horizontal="left" indent="2"/>
    </xf>
    <xf numFmtId="0" fontId="32" fillId="0" borderId="0" xfId="0" applyFont="1"/>
    <xf numFmtId="0" fontId="12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7" fillId="0" borderId="0" xfId="0" applyFont="1" applyAlignment="1">
      <alignment horizontal="left" wrapText="1"/>
    </xf>
    <xf numFmtId="0" fontId="32" fillId="0" borderId="0" xfId="0" applyFont="1" applyAlignment="1">
      <alignment horizontal="left" wrapText="1"/>
    </xf>
    <xf numFmtId="0" fontId="12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3"/>
    </xf>
    <xf numFmtId="0" fontId="14" fillId="0" borderId="0" xfId="0" applyFont="1" applyAlignment="1">
      <alignment horizontal="left" wrapText="1" indent="2"/>
    </xf>
    <xf numFmtId="0" fontId="14" fillId="0" borderId="38" xfId="0" applyFont="1" applyBorder="1" applyAlignment="1">
      <alignment horizontal="left" wrapText="1" indent="2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7" borderId="0" xfId="0" applyFont="1" applyFill="1"/>
    <xf numFmtId="165" fontId="3" fillId="4" borderId="50" xfId="1" applyNumberFormat="1" applyFont="1" applyFill="1" applyBorder="1" applyAlignment="1" applyProtection="1">
      <alignment vertical="center"/>
    </xf>
    <xf numFmtId="164" fontId="5" fillId="4" borderId="37" xfId="0" applyNumberFormat="1" applyFont="1" applyFill="1" applyBorder="1" applyAlignment="1" applyProtection="1">
      <alignment vertical="center"/>
      <protection locked="0"/>
    </xf>
    <xf numFmtId="164" fontId="3" fillId="4" borderId="36" xfId="0" applyNumberFormat="1" applyFont="1" applyFill="1" applyBorder="1" applyAlignment="1" applyProtection="1">
      <alignment vertical="center"/>
      <protection locked="0"/>
    </xf>
    <xf numFmtId="164" fontId="3" fillId="4" borderId="51" xfId="0" applyNumberFormat="1" applyFont="1" applyFill="1" applyBorder="1" applyAlignment="1" applyProtection="1">
      <alignment vertical="center"/>
      <protection locked="0"/>
    </xf>
    <xf numFmtId="164" fontId="3" fillId="4" borderId="58" xfId="0" applyNumberFormat="1" applyFont="1" applyFill="1" applyBorder="1" applyAlignment="1" applyProtection="1">
      <alignment vertical="center"/>
      <protection locked="0"/>
    </xf>
    <xf numFmtId="0" fontId="6" fillId="7" borderId="0" xfId="0" applyFont="1" applyFill="1"/>
    <xf numFmtId="0" fontId="5" fillId="7" borderId="0" xfId="0" applyFont="1" applyFill="1"/>
    <xf numFmtId="0" fontId="3" fillId="7" borderId="3" xfId="0" applyFont="1" applyFill="1" applyBorder="1"/>
    <xf numFmtId="0" fontId="3" fillId="0" borderId="38" xfId="0" applyFont="1" applyBorder="1" applyAlignment="1">
      <alignment vertical="center"/>
    </xf>
    <xf numFmtId="0" fontId="23" fillId="7" borderId="54" xfId="0" applyFont="1" applyFill="1" applyBorder="1"/>
    <xf numFmtId="0" fontId="28" fillId="7" borderId="54" xfId="0" applyFont="1" applyFill="1" applyBorder="1"/>
    <xf numFmtId="0" fontId="29" fillId="7" borderId="54" xfId="0" applyFont="1" applyFill="1" applyBorder="1"/>
    <xf numFmtId="0" fontId="24" fillId="7" borderId="54" xfId="0" applyFont="1" applyFill="1" applyBorder="1" applyAlignment="1">
      <alignment horizontal="center"/>
    </xf>
    <xf numFmtId="0" fontId="23" fillId="7" borderId="54" xfId="0" applyFont="1" applyFill="1" applyBorder="1" applyAlignment="1">
      <alignment wrapText="1"/>
    </xf>
    <xf numFmtId="0" fontId="0" fillId="3" borderId="29" xfId="0" applyFill="1" applyBorder="1"/>
    <xf numFmtId="0" fontId="0" fillId="0" borderId="0" xfId="0" applyAlignment="1">
      <alignment vertical="center" wrapText="1"/>
    </xf>
    <xf numFmtId="0" fontId="3" fillId="0" borderId="44" xfId="0" applyFont="1" applyBorder="1"/>
    <xf numFmtId="0" fontId="6" fillId="0" borderId="0" xfId="0" applyFont="1" applyAlignment="1">
      <alignment horizontal="left" vertical="center"/>
    </xf>
    <xf numFmtId="0" fontId="3" fillId="4" borderId="5" xfId="0" applyFont="1" applyFill="1" applyBorder="1" applyAlignment="1">
      <alignment horizontal="right" vertical="center"/>
    </xf>
    <xf numFmtId="0" fontId="23" fillId="7" borderId="54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7" borderId="0" xfId="0" applyFont="1" applyFill="1" applyAlignment="1">
      <alignment horizontal="left"/>
    </xf>
    <xf numFmtId="0" fontId="13" fillId="0" borderId="60" xfId="0" applyFont="1" applyBorder="1" applyAlignment="1">
      <alignment wrapText="1"/>
    </xf>
    <xf numFmtId="0" fontId="13" fillId="0" borderId="61" xfId="0" applyFont="1" applyBorder="1" applyAlignment="1">
      <alignment wrapText="1"/>
    </xf>
    <xf numFmtId="0" fontId="13" fillId="0" borderId="63" xfId="0" applyFont="1" applyBorder="1" applyAlignment="1">
      <alignment wrapText="1"/>
    </xf>
    <xf numFmtId="0" fontId="13" fillId="0" borderId="64" xfId="0" applyFont="1" applyBorder="1" applyAlignment="1">
      <alignment wrapText="1"/>
    </xf>
    <xf numFmtId="0" fontId="5" fillId="0" borderId="63" xfId="0" applyFont="1" applyBorder="1" applyAlignment="1">
      <alignment wrapText="1"/>
    </xf>
    <xf numFmtId="0" fontId="4" fillId="0" borderId="64" xfId="0" applyFont="1" applyBorder="1"/>
    <xf numFmtId="0" fontId="18" fillId="0" borderId="63" xfId="0" applyFont="1" applyBorder="1"/>
    <xf numFmtId="0" fontId="7" fillId="0" borderId="63" xfId="0" applyFont="1" applyBorder="1" applyAlignment="1">
      <alignment vertical="center"/>
    </xf>
    <xf numFmtId="0" fontId="7" fillId="0" borderId="63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5" fillId="0" borderId="64" xfId="0" applyFont="1" applyBorder="1" applyAlignment="1">
      <alignment vertical="center" wrapText="1"/>
    </xf>
    <xf numFmtId="0" fontId="7" fillId="0" borderId="63" xfId="0" applyFont="1" applyBorder="1" applyAlignment="1">
      <alignment horizontal="left" vertical="center" indent="1"/>
    </xf>
    <xf numFmtId="165" fontId="3" fillId="4" borderId="68" xfId="1" applyNumberFormat="1" applyFont="1" applyFill="1" applyBorder="1" applyAlignment="1" applyProtection="1">
      <alignment vertical="center"/>
      <protection locked="0"/>
    </xf>
    <xf numFmtId="10" fontId="3" fillId="0" borderId="69" xfId="1" applyNumberFormat="1" applyFont="1" applyBorder="1" applyAlignment="1" applyProtection="1">
      <alignment vertical="center"/>
    </xf>
    <xf numFmtId="0" fontId="3" fillId="0" borderId="64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 wrapText="1"/>
    </xf>
    <xf numFmtId="0" fontId="7" fillId="0" borderId="63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left" vertical="center"/>
    </xf>
    <xf numFmtId="0" fontId="3" fillId="0" borderId="63" xfId="0" applyFont="1" applyBorder="1"/>
    <xf numFmtId="0" fontId="8" fillId="5" borderId="71" xfId="0" applyFont="1" applyFill="1" applyBorder="1" applyAlignment="1">
      <alignment vertical="center"/>
    </xf>
    <xf numFmtId="0" fontId="8" fillId="5" borderId="72" xfId="0" applyFont="1" applyFill="1" applyBorder="1" applyAlignment="1">
      <alignment horizontal="center" wrapText="1"/>
    </xf>
    <xf numFmtId="0" fontId="7" fillId="0" borderId="63" xfId="0" applyFont="1" applyBorder="1" applyAlignment="1">
      <alignment horizontal="left"/>
    </xf>
    <xf numFmtId="164" fontId="3" fillId="4" borderId="73" xfId="0" applyNumberFormat="1" applyFont="1" applyFill="1" applyBorder="1" applyAlignment="1" applyProtection="1">
      <alignment vertical="center"/>
      <protection locked="0"/>
    </xf>
    <xf numFmtId="164" fontId="3" fillId="4" borderId="74" xfId="0" applyNumberFormat="1" applyFont="1" applyFill="1" applyBorder="1" applyAlignment="1" applyProtection="1">
      <alignment vertical="center"/>
      <protection locked="0"/>
    </xf>
    <xf numFmtId="0" fontId="15" fillId="0" borderId="63" xfId="0" applyFont="1" applyBorder="1" applyAlignment="1">
      <alignment horizontal="left"/>
    </xf>
    <xf numFmtId="164" fontId="5" fillId="0" borderId="69" xfId="0" applyNumberFormat="1" applyFont="1" applyBorder="1" applyAlignment="1">
      <alignment vertical="center"/>
    </xf>
    <xf numFmtId="164" fontId="3" fillId="4" borderId="76" xfId="0" applyNumberFormat="1" applyFont="1" applyFill="1" applyBorder="1" applyAlignment="1" applyProtection="1">
      <alignment vertical="center"/>
      <protection locked="0"/>
    </xf>
    <xf numFmtId="164" fontId="3" fillId="4" borderId="70" xfId="0" applyNumberFormat="1" applyFont="1" applyFill="1" applyBorder="1" applyAlignment="1" applyProtection="1">
      <alignment vertical="center"/>
      <protection locked="0"/>
    </xf>
    <xf numFmtId="164" fontId="3" fillId="4" borderId="64" xfId="0" applyNumberFormat="1" applyFont="1" applyFill="1" applyBorder="1" applyAlignment="1" applyProtection="1">
      <alignment vertical="center"/>
      <protection locked="0"/>
    </xf>
    <xf numFmtId="164" fontId="3" fillId="0" borderId="69" xfId="0" applyNumberFormat="1" applyFont="1" applyBorder="1" applyAlignment="1">
      <alignment vertical="center"/>
    </xf>
    <xf numFmtId="0" fontId="7" fillId="0" borderId="63" xfId="0" applyFont="1" applyBorder="1" applyAlignment="1">
      <alignment horizontal="left" indent="1"/>
    </xf>
    <xf numFmtId="164" fontId="3" fillId="4" borderId="65" xfId="0" applyNumberFormat="1" applyFont="1" applyFill="1" applyBorder="1" applyAlignment="1" applyProtection="1">
      <alignment vertical="center"/>
      <protection locked="0"/>
    </xf>
    <xf numFmtId="164" fontId="3" fillId="4" borderId="67" xfId="0" applyNumberFormat="1" applyFont="1" applyFill="1" applyBorder="1" applyAlignment="1" applyProtection="1">
      <alignment vertical="center"/>
      <protection locked="0"/>
    </xf>
    <xf numFmtId="164" fontId="3" fillId="4" borderId="77" xfId="0" applyNumberFormat="1" applyFont="1" applyFill="1" applyBorder="1" applyAlignment="1" applyProtection="1">
      <alignment vertical="center"/>
      <protection locked="0"/>
    </xf>
    <xf numFmtId="0" fontId="23" fillId="0" borderId="63" xfId="0" quotePrefix="1" applyFont="1" applyBorder="1" applyAlignment="1">
      <alignment horizontal="left" wrapText="1" indent="1"/>
    </xf>
    <xf numFmtId="0" fontId="3" fillId="0" borderId="64" xfId="0" applyFont="1" applyBorder="1"/>
    <xf numFmtId="3" fontId="7" fillId="0" borderId="63" xfId="0" applyNumberFormat="1" applyFont="1" applyBorder="1" applyAlignment="1">
      <alignment horizontal="left" indent="1"/>
    </xf>
    <xf numFmtId="164" fontId="3" fillId="4" borderId="66" xfId="0" applyNumberFormat="1" applyFont="1" applyFill="1" applyBorder="1" applyAlignment="1" applyProtection="1">
      <alignment vertical="center"/>
      <protection locked="0"/>
    </xf>
    <xf numFmtId="3" fontId="15" fillId="0" borderId="63" xfId="0" applyNumberFormat="1" applyFont="1" applyBorder="1" applyAlignment="1">
      <alignment horizontal="left"/>
    </xf>
    <xf numFmtId="164" fontId="5" fillId="0" borderId="64" xfId="0" applyNumberFormat="1" applyFont="1" applyBorder="1" applyAlignment="1">
      <alignment vertical="center"/>
    </xf>
    <xf numFmtId="164" fontId="3" fillId="0" borderId="64" xfId="0" applyNumberFormat="1" applyFont="1" applyBorder="1" applyAlignment="1">
      <alignment vertical="center"/>
    </xf>
    <xf numFmtId="3" fontId="3" fillId="0" borderId="63" xfId="0" applyNumberFormat="1" applyFont="1" applyBorder="1" applyAlignment="1">
      <alignment horizontal="left" vertical="center" wrapText="1" indent="1"/>
    </xf>
    <xf numFmtId="3" fontId="3" fillId="0" borderId="63" xfId="0" applyNumberFormat="1" applyFont="1" applyBorder="1" applyAlignment="1">
      <alignment horizontal="left" vertical="center" indent="1"/>
    </xf>
    <xf numFmtId="0" fontId="3" fillId="0" borderId="63" xfId="0" applyFont="1" applyBorder="1" applyAlignment="1">
      <alignment horizontal="left" vertical="center" indent="1"/>
    </xf>
    <xf numFmtId="164" fontId="3" fillId="4" borderId="78" xfId="0" applyNumberFormat="1" applyFont="1" applyFill="1" applyBorder="1" applyAlignment="1" applyProtection="1">
      <alignment vertical="center"/>
      <protection locked="0"/>
    </xf>
    <xf numFmtId="0" fontId="15" fillId="6" borderId="63" xfId="0" applyFont="1" applyFill="1" applyBorder="1" applyAlignment="1">
      <alignment horizontal="left"/>
    </xf>
    <xf numFmtId="0" fontId="7" fillId="6" borderId="63" xfId="0" applyFont="1" applyFill="1" applyBorder="1" applyAlignment="1">
      <alignment horizontal="left"/>
    </xf>
    <xf numFmtId="0" fontId="3" fillId="6" borderId="63" xfId="0" applyFont="1" applyFill="1" applyBorder="1" applyAlignment="1">
      <alignment horizontal="left" wrapText="1" indent="1"/>
    </xf>
    <xf numFmtId="0" fontId="3" fillId="6" borderId="63" xfId="0" quotePrefix="1" applyFont="1" applyFill="1" applyBorder="1" applyAlignment="1">
      <alignment horizontal="left" wrapText="1" indent="2"/>
    </xf>
    <xf numFmtId="164" fontId="3" fillId="4" borderId="79" xfId="0" applyNumberFormat="1" applyFont="1" applyFill="1" applyBorder="1" applyAlignment="1" applyProtection="1">
      <alignment vertical="center"/>
      <protection locked="0"/>
    </xf>
    <xf numFmtId="0" fontId="7" fillId="0" borderId="63" xfId="0" quotePrefix="1" applyFont="1" applyBorder="1" applyAlignment="1">
      <alignment horizontal="left" indent="2"/>
    </xf>
    <xf numFmtId="3" fontId="5" fillId="0" borderId="64" xfId="0" applyNumberFormat="1" applyFont="1" applyBorder="1" applyAlignment="1">
      <alignment vertical="center"/>
    </xf>
    <xf numFmtId="164" fontId="5" fillId="0" borderId="64" xfId="0" applyNumberFormat="1" applyFont="1" applyBorder="1" applyAlignment="1">
      <alignment horizontal="right" vertical="center"/>
    </xf>
    <xf numFmtId="0" fontId="32" fillId="0" borderId="63" xfId="0" applyFont="1" applyBorder="1"/>
    <xf numFmtId="0" fontId="3" fillId="4" borderId="77" xfId="0" applyFont="1" applyFill="1" applyBorder="1" applyProtection="1">
      <protection locked="0"/>
    </xf>
    <xf numFmtId="0" fontId="7" fillId="0" borderId="63" xfId="0" applyFont="1" applyBorder="1" applyAlignment="1">
      <alignment horizontal="left" wrapText="1"/>
    </xf>
    <xf numFmtId="0" fontId="7" fillId="0" borderId="63" xfId="0" quotePrefix="1" applyFont="1" applyBorder="1" applyAlignment="1">
      <alignment horizontal="left" wrapText="1"/>
    </xf>
    <xf numFmtId="0" fontId="32" fillId="0" borderId="63" xfId="0" applyFont="1" applyBorder="1" applyAlignment="1">
      <alignment horizontal="left" wrapText="1"/>
    </xf>
    <xf numFmtId="0" fontId="7" fillId="0" borderId="63" xfId="0" applyFont="1" applyBorder="1"/>
    <xf numFmtId="0" fontId="12" fillId="0" borderId="63" xfId="0" applyFont="1" applyBorder="1" applyAlignment="1">
      <alignment horizontal="left" wrapText="1" indent="1"/>
    </xf>
    <xf numFmtId="164" fontId="3" fillId="4" borderId="80" xfId="0" applyNumberFormat="1" applyFont="1" applyFill="1" applyBorder="1" applyAlignment="1" applyProtection="1">
      <alignment vertical="center"/>
      <protection locked="0"/>
    </xf>
    <xf numFmtId="0" fontId="12" fillId="0" borderId="63" xfId="0" applyFont="1" applyBorder="1" applyAlignment="1">
      <alignment horizontal="left" wrapText="1" indent="3"/>
    </xf>
    <xf numFmtId="0" fontId="14" fillId="0" borderId="81" xfId="0" applyFont="1" applyBorder="1" applyAlignment="1">
      <alignment horizontal="left" wrapText="1" indent="2"/>
    </xf>
    <xf numFmtId="0" fontId="3" fillId="7" borderId="82" xfId="0" applyFont="1" applyFill="1" applyBorder="1"/>
    <xf numFmtId="0" fontId="3" fillId="0" borderId="63" xfId="0" applyFont="1" applyBorder="1" applyAlignment="1">
      <alignment vertical="center"/>
    </xf>
    <xf numFmtId="0" fontId="3" fillId="0" borderId="63" xfId="0" applyFont="1" applyBorder="1" applyAlignment="1">
      <alignment horizontal="left" vertical="top" wrapText="1"/>
    </xf>
    <xf numFmtId="0" fontId="7" fillId="0" borderId="64" xfId="0" applyFont="1" applyBorder="1"/>
    <xf numFmtId="0" fontId="3" fillId="0" borderId="63" xfId="0" applyFont="1" applyBorder="1" applyAlignment="1">
      <alignment wrapText="1"/>
    </xf>
    <xf numFmtId="0" fontId="3" fillId="0" borderId="63" xfId="0" applyFont="1" applyBorder="1" applyAlignment="1">
      <alignment vertical="center" wrapText="1"/>
    </xf>
    <xf numFmtId="0" fontId="3" fillId="0" borderId="83" xfId="0" applyFont="1" applyBorder="1"/>
    <xf numFmtId="0" fontId="3" fillId="0" borderId="84" xfId="0" applyFont="1" applyBorder="1"/>
    <xf numFmtId="0" fontId="3" fillId="0" borderId="85" xfId="0" applyFont="1" applyBorder="1"/>
    <xf numFmtId="0" fontId="8" fillId="5" borderId="2" xfId="0" applyFont="1" applyFill="1" applyBorder="1" applyAlignment="1">
      <alignment horizontal="center" vertical="center" wrapText="1"/>
    </xf>
    <xf numFmtId="0" fontId="8" fillId="5" borderId="72" xfId="0" applyFont="1" applyFill="1" applyBorder="1" applyAlignment="1">
      <alignment horizontal="center" vertical="center" wrapText="1"/>
    </xf>
    <xf numFmtId="0" fontId="0" fillId="7" borderId="60" xfId="0" applyFill="1" applyBorder="1"/>
    <xf numFmtId="0" fontId="28" fillId="7" borderId="86" xfId="0" applyFont="1" applyFill="1" applyBorder="1"/>
    <xf numFmtId="0" fontId="23" fillId="7" borderId="61" xfId="0" applyFont="1" applyFill="1" applyBorder="1"/>
    <xf numFmtId="0" fontId="23" fillId="7" borderId="87" xfId="0" applyFont="1" applyFill="1" applyBorder="1"/>
    <xf numFmtId="0" fontId="0" fillId="7" borderId="88" xfId="0" applyFill="1" applyBorder="1"/>
    <xf numFmtId="0" fontId="23" fillId="7" borderId="86" xfId="0" applyFont="1" applyFill="1" applyBorder="1"/>
    <xf numFmtId="0" fontId="0" fillId="7" borderId="63" xfId="0" applyFill="1" applyBorder="1"/>
    <xf numFmtId="0" fontId="23" fillId="7" borderId="64" xfId="0" applyFont="1" applyFill="1" applyBorder="1"/>
    <xf numFmtId="0" fontId="23" fillId="7" borderId="64" xfId="0" applyFont="1" applyFill="1" applyBorder="1" applyAlignment="1">
      <alignment horizontal="center"/>
    </xf>
    <xf numFmtId="0" fontId="0" fillId="7" borderId="89" xfId="0" applyFill="1" applyBorder="1"/>
    <xf numFmtId="0" fontId="24" fillId="7" borderId="64" xfId="0" applyFont="1" applyFill="1" applyBorder="1" applyAlignment="1">
      <alignment horizontal="center"/>
    </xf>
    <xf numFmtId="0" fontId="23" fillId="7" borderId="64" xfId="0" applyFont="1" applyFill="1" applyBorder="1" applyAlignment="1">
      <alignment horizontal="left" vertical="top"/>
    </xf>
    <xf numFmtId="0" fontId="23" fillId="7" borderId="90" xfId="0" applyFont="1" applyFill="1" applyBorder="1" applyAlignment="1">
      <alignment horizontal="center" vertical="center" wrapText="1"/>
    </xf>
    <xf numFmtId="0" fontId="23" fillId="7" borderId="90" xfId="0" applyFont="1" applyFill="1" applyBorder="1"/>
    <xf numFmtId="0" fontId="24" fillId="7" borderId="64" xfId="0" applyFont="1" applyFill="1" applyBorder="1" applyAlignment="1">
      <alignment horizontal="left"/>
    </xf>
    <xf numFmtId="0" fontId="23" fillId="7" borderId="64" xfId="0" applyFont="1" applyFill="1" applyBorder="1" applyAlignment="1">
      <alignment horizontal="left"/>
    </xf>
    <xf numFmtId="0" fontId="0" fillId="7" borderId="83" xfId="0" applyFill="1" applyBorder="1"/>
    <xf numFmtId="0" fontId="23" fillId="7" borderId="92" xfId="0" applyFont="1" applyFill="1" applyBorder="1"/>
    <xf numFmtId="0" fontId="23" fillId="7" borderId="93" xfId="0" applyFont="1" applyFill="1" applyBorder="1"/>
    <xf numFmtId="0" fontId="0" fillId="7" borderId="93" xfId="0" applyFill="1" applyBorder="1"/>
    <xf numFmtId="0" fontId="23" fillId="7" borderId="84" xfId="0" applyFont="1" applyFill="1" applyBorder="1"/>
    <xf numFmtId="0" fontId="23" fillId="7" borderId="85" xfId="0" applyFont="1" applyFill="1" applyBorder="1"/>
    <xf numFmtId="0" fontId="23" fillId="7" borderId="94" xfId="0" applyFont="1" applyFill="1" applyBorder="1"/>
    <xf numFmtId="0" fontId="3" fillId="0" borderId="81" xfId="0" applyFont="1" applyBorder="1" applyAlignment="1">
      <alignment vertical="center"/>
    </xf>
    <xf numFmtId="0" fontId="3" fillId="0" borderId="95" xfId="0" applyFont="1" applyBorder="1"/>
    <xf numFmtId="0" fontId="23" fillId="7" borderId="96" xfId="0" applyFont="1" applyFill="1" applyBorder="1"/>
    <xf numFmtId="0" fontId="7" fillId="0" borderId="63" xfId="0" applyFont="1" applyBorder="1" applyAlignment="1">
      <alignment horizontal="left" indent="5"/>
    </xf>
    <xf numFmtId="14" fontId="8" fillId="5" borderId="2" xfId="0" applyNumberFormat="1" applyFont="1" applyFill="1" applyBorder="1" applyAlignment="1">
      <alignment horizontal="center" vertical="center" wrapText="1"/>
    </xf>
    <xf numFmtId="14" fontId="8" fillId="5" borderId="72" xfId="0" applyNumberFormat="1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 applyProtection="1">
      <alignment horizontal="right" vertical="center"/>
      <protection locked="0"/>
    </xf>
    <xf numFmtId="164" fontId="3" fillId="4" borderId="97" xfId="0" applyNumberFormat="1" applyFont="1" applyFill="1" applyBorder="1" applyAlignment="1" applyProtection="1">
      <alignment vertical="center"/>
      <protection locked="0"/>
    </xf>
    <xf numFmtId="164" fontId="3" fillId="4" borderId="78" xfId="0" applyNumberFormat="1" applyFont="1" applyFill="1" applyBorder="1" applyAlignment="1" applyProtection="1">
      <alignment horizontal="right" vertical="center"/>
      <protection locked="0"/>
    </xf>
    <xf numFmtId="0" fontId="23" fillId="9" borderId="14" xfId="0" applyFont="1" applyFill="1" applyBorder="1" applyAlignment="1">
      <alignment horizontal="center" vertical="center" wrapText="1"/>
    </xf>
    <xf numFmtId="0" fontId="23" fillId="9" borderId="23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23" fillId="7" borderId="0" xfId="0" applyFont="1" applyFill="1" applyAlignment="1">
      <alignment horizontal="center"/>
    </xf>
    <xf numFmtId="0" fontId="23" fillId="7" borderId="0" xfId="0" applyFont="1" applyFill="1" applyAlignment="1">
      <alignment horizontal="left" vertical="top"/>
    </xf>
    <xf numFmtId="0" fontId="23" fillId="7" borderId="96" xfId="0" applyFont="1" applyFill="1" applyBorder="1" applyAlignment="1">
      <alignment horizontal="center" vertical="center" wrapText="1"/>
    </xf>
    <xf numFmtId="0" fontId="0" fillId="7" borderId="99" xfId="0" applyFill="1" applyBorder="1"/>
    <xf numFmtId="0" fontId="0" fillId="7" borderId="98" xfId="0" applyFill="1" applyBorder="1"/>
    <xf numFmtId="0" fontId="0" fillId="7" borderId="100" xfId="0" applyFill="1" applyBorder="1"/>
    <xf numFmtId="0" fontId="23" fillId="0" borderId="23" xfId="0" applyFont="1" applyBorder="1" applyAlignment="1" applyProtection="1">
      <alignment vertical="center" wrapText="1"/>
      <protection locked="0"/>
    </xf>
    <xf numFmtId="0" fontId="23" fillId="0" borderId="59" xfId="0" applyFont="1" applyBorder="1" applyAlignment="1" applyProtection="1">
      <alignment vertical="center" wrapText="1"/>
      <protection locked="0"/>
    </xf>
    <xf numFmtId="164" fontId="23" fillId="0" borderId="14" xfId="0" applyNumberFormat="1" applyFont="1" applyBorder="1" applyAlignment="1" applyProtection="1">
      <alignment vertical="center" wrapText="1"/>
      <protection locked="0"/>
    </xf>
    <xf numFmtId="164" fontId="23" fillId="0" borderId="15" xfId="0" applyNumberFormat="1" applyFont="1" applyBorder="1" applyAlignment="1" applyProtection="1">
      <alignment vertical="center" wrapText="1"/>
      <protection locked="0"/>
    </xf>
    <xf numFmtId="0" fontId="23" fillId="0" borderId="14" xfId="0" applyFont="1" applyBorder="1" applyAlignment="1" applyProtection="1">
      <alignment vertical="center" wrapText="1"/>
      <protection locked="0"/>
    </xf>
    <xf numFmtId="0" fontId="23" fillId="0" borderId="15" xfId="0" applyFont="1" applyBorder="1" applyAlignment="1" applyProtection="1">
      <alignment vertical="center" wrapText="1"/>
      <protection locked="0"/>
    </xf>
    <xf numFmtId="0" fontId="40" fillId="0" borderId="60" xfId="0" applyFont="1" applyBorder="1" applyAlignment="1">
      <alignment wrapText="1"/>
    </xf>
    <xf numFmtId="0" fontId="40" fillId="0" borderId="61" xfId="0" applyFont="1" applyBorder="1" applyAlignment="1">
      <alignment wrapText="1"/>
    </xf>
    <xf numFmtId="0" fontId="40" fillId="0" borderId="63" xfId="0" applyFont="1" applyBorder="1" applyAlignment="1">
      <alignment wrapText="1"/>
    </xf>
    <xf numFmtId="0" fontId="40" fillId="0" borderId="0" xfId="0" applyFont="1" applyAlignment="1">
      <alignment wrapText="1"/>
    </xf>
    <xf numFmtId="0" fontId="37" fillId="0" borderId="63" xfId="0" applyFont="1" applyBorder="1" applyAlignment="1">
      <alignment horizontal="center" wrapText="1"/>
    </xf>
    <xf numFmtId="0" fontId="37" fillId="0" borderId="0" xfId="0" applyFont="1" applyAlignment="1">
      <alignment horizontal="center" wrapText="1"/>
    </xf>
    <xf numFmtId="0" fontId="37" fillId="0" borderId="64" xfId="0" applyFont="1" applyBorder="1" applyAlignment="1">
      <alignment horizontal="center" wrapText="1"/>
    </xf>
    <xf numFmtId="0" fontId="3" fillId="4" borderId="66" xfId="0" applyFont="1" applyFill="1" applyBorder="1" applyAlignment="1">
      <alignment horizontal="right" vertical="center"/>
    </xf>
    <xf numFmtId="10" fontId="3" fillId="0" borderId="69" xfId="1" applyNumberFormat="1" applyFont="1" applyBorder="1" applyAlignment="1">
      <alignment vertical="center"/>
    </xf>
    <xf numFmtId="164" fontId="3" fillId="4" borderId="68" xfId="0" applyNumberFormat="1" applyFont="1" applyFill="1" applyBorder="1" applyAlignment="1" applyProtection="1">
      <alignment vertical="center"/>
      <protection locked="0"/>
    </xf>
    <xf numFmtId="164" fontId="3" fillId="4" borderId="101" xfId="0" applyNumberFormat="1" applyFont="1" applyFill="1" applyBorder="1" applyAlignment="1" applyProtection="1">
      <alignment vertical="center"/>
      <protection locked="0"/>
    </xf>
    <xf numFmtId="164" fontId="3" fillId="4" borderId="102" xfId="0" applyNumberFormat="1" applyFont="1" applyFill="1" applyBorder="1" applyAlignment="1" applyProtection="1">
      <alignment vertical="center"/>
      <protection locked="0"/>
    </xf>
    <xf numFmtId="164" fontId="3" fillId="4" borderId="69" xfId="0" applyNumberFormat="1" applyFont="1" applyFill="1" applyBorder="1" applyAlignment="1" applyProtection="1">
      <alignment vertical="center"/>
      <protection locked="0"/>
    </xf>
    <xf numFmtId="0" fontId="15" fillId="0" borderId="63" xfId="0" quotePrefix="1" applyFont="1" applyBorder="1" applyAlignment="1">
      <alignment horizontal="left"/>
    </xf>
    <xf numFmtId="0" fontId="15" fillId="0" borderId="103" xfId="0" applyFont="1" applyBorder="1" applyAlignment="1">
      <alignment horizontal="left"/>
    </xf>
    <xf numFmtId="0" fontId="7" fillId="0" borderId="103" xfId="0" applyFont="1" applyBorder="1" applyAlignment="1">
      <alignment horizontal="left"/>
    </xf>
    <xf numFmtId="0" fontId="7" fillId="0" borderId="104" xfId="0" applyFont="1" applyBorder="1" applyAlignment="1">
      <alignment horizontal="left"/>
    </xf>
    <xf numFmtId="0" fontId="8" fillId="5" borderId="106" xfId="0" applyFont="1" applyFill="1" applyBorder="1" applyAlignment="1">
      <alignment vertical="center"/>
    </xf>
    <xf numFmtId="0" fontId="5" fillId="0" borderId="63" xfId="0" applyFont="1" applyBorder="1" applyAlignment="1">
      <alignment horizontal="left"/>
    </xf>
    <xf numFmtId="164" fontId="5" fillId="0" borderId="0" xfId="0" applyNumberFormat="1" applyFont="1" applyAlignment="1">
      <alignment horizontal="left" vertical="center"/>
    </xf>
    <xf numFmtId="164" fontId="5" fillId="0" borderId="64" xfId="0" applyNumberFormat="1" applyFont="1" applyBorder="1" applyAlignment="1">
      <alignment horizontal="left" vertical="center"/>
    </xf>
    <xf numFmtId="0" fontId="3" fillId="6" borderId="63" xfId="0" quotePrefix="1" applyFont="1" applyFill="1" applyBorder="1" applyAlignment="1">
      <alignment horizontal="left" wrapText="1"/>
    </xf>
    <xf numFmtId="0" fontId="3" fillId="0" borderId="64" xfId="0" applyFont="1" applyBorder="1" applyAlignment="1">
      <alignment vertical="center"/>
    </xf>
    <xf numFmtId="0" fontId="14" fillId="0" borderId="63" xfId="0" applyFont="1" applyBorder="1" applyAlignment="1">
      <alignment horizontal="left" wrapText="1" indent="2"/>
    </xf>
    <xf numFmtId="0" fontId="41" fillId="7" borderId="104" xfId="0" applyFont="1" applyFill="1" applyBorder="1" applyAlignment="1">
      <alignment horizontal="left" wrapText="1" indent="2"/>
    </xf>
    <xf numFmtId="0" fontId="9" fillId="0" borderId="63" xfId="0" applyFont="1" applyBorder="1" applyAlignment="1">
      <alignment horizontal="left" wrapText="1" indent="2"/>
    </xf>
    <xf numFmtId="0" fontId="3" fillId="0" borderId="71" xfId="0" applyFont="1" applyBorder="1" applyAlignment="1">
      <alignment vertical="center"/>
    </xf>
    <xf numFmtId="0" fontId="3" fillId="0" borderId="72" xfId="0" applyFont="1" applyBorder="1"/>
    <xf numFmtId="164" fontId="3" fillId="4" borderId="107" xfId="0" applyNumberFormat="1" applyFont="1" applyFill="1" applyBorder="1" applyAlignment="1" applyProtection="1">
      <alignment vertical="center"/>
      <protection locked="0"/>
    </xf>
    <xf numFmtId="164" fontId="3" fillId="4" borderId="117" xfId="0" applyNumberFormat="1" applyFont="1" applyFill="1" applyBorder="1" applyAlignment="1" applyProtection="1">
      <alignment vertical="center"/>
      <protection locked="0"/>
    </xf>
    <xf numFmtId="164" fontId="3" fillId="7" borderId="115" xfId="0" applyNumberFormat="1" applyFont="1" applyFill="1" applyBorder="1" applyAlignment="1" applyProtection="1">
      <alignment vertical="center"/>
      <protection locked="0"/>
    </xf>
    <xf numFmtId="164" fontId="3" fillId="4" borderId="115" xfId="0" applyNumberFormat="1" applyFont="1" applyFill="1" applyBorder="1" applyAlignment="1" applyProtection="1">
      <alignment vertical="center"/>
      <protection locked="0"/>
    </xf>
    <xf numFmtId="164" fontId="3" fillId="7" borderId="32" xfId="0" applyNumberFormat="1" applyFont="1" applyFill="1" applyBorder="1" applyAlignment="1" applyProtection="1">
      <alignment vertical="center"/>
      <protection locked="0"/>
    </xf>
    <xf numFmtId="0" fontId="3" fillId="4" borderId="118" xfId="1" applyNumberFormat="1" applyFont="1" applyFill="1" applyBorder="1" applyAlignment="1" applyProtection="1">
      <alignment vertical="center"/>
      <protection locked="0"/>
    </xf>
    <xf numFmtId="0" fontId="44" fillId="7" borderId="0" xfId="0" applyFont="1" applyFill="1"/>
    <xf numFmtId="0" fontId="42" fillId="0" borderId="0" xfId="0" applyFont="1" applyAlignment="1">
      <alignment horizontal="left"/>
    </xf>
    <xf numFmtId="0" fontId="42" fillId="0" borderId="0" xfId="0" applyFont="1"/>
    <xf numFmtId="0" fontId="42" fillId="0" borderId="0" xfId="0" applyFont="1" applyAlignment="1">
      <alignment horizontal="center"/>
    </xf>
    <xf numFmtId="0" fontId="42" fillId="0" borderId="14" xfId="0" applyFont="1" applyBorder="1"/>
    <xf numFmtId="166" fontId="3" fillId="4" borderId="119" xfId="1" applyNumberFormat="1" applyFont="1" applyFill="1" applyBorder="1" applyAlignment="1" applyProtection="1">
      <alignment vertical="center"/>
      <protection locked="0"/>
    </xf>
    <xf numFmtId="164" fontId="3" fillId="7" borderId="0" xfId="0" applyNumberFormat="1" applyFont="1" applyFill="1" applyAlignment="1" applyProtection="1">
      <alignment vertical="center"/>
      <protection locked="0"/>
    </xf>
    <xf numFmtId="164" fontId="15" fillId="0" borderId="0" xfId="3" applyNumberFormat="1" applyFont="1"/>
    <xf numFmtId="166" fontId="3" fillId="4" borderId="118" xfId="1" applyNumberFormat="1" applyFont="1" applyFill="1" applyBorder="1" applyAlignment="1" applyProtection="1">
      <alignment vertical="center"/>
      <protection locked="0"/>
    </xf>
    <xf numFmtId="166" fontId="3" fillId="0" borderId="119" xfId="1" applyNumberFormat="1" applyFont="1" applyFill="1" applyBorder="1" applyAlignment="1" applyProtection="1">
      <alignment vertical="center"/>
    </xf>
    <xf numFmtId="0" fontId="3" fillId="0" borderId="119" xfId="1" applyNumberFormat="1" applyFont="1" applyFill="1" applyBorder="1" applyAlignment="1" applyProtection="1">
      <alignment vertical="center"/>
    </xf>
    <xf numFmtId="0" fontId="3" fillId="0" borderId="118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164" fontId="3" fillId="4" borderId="141" xfId="0" applyNumberFormat="1" applyFont="1" applyFill="1" applyBorder="1" applyAlignment="1" applyProtection="1">
      <alignment vertical="center"/>
      <protection locked="0"/>
    </xf>
    <xf numFmtId="164" fontId="3" fillId="4" borderId="147" xfId="0" applyNumberFormat="1" applyFont="1" applyFill="1" applyBorder="1" applyAlignment="1" applyProtection="1">
      <alignment vertical="center"/>
      <protection locked="0"/>
    </xf>
    <xf numFmtId="164" fontId="3" fillId="4" borderId="151" xfId="0" applyNumberFormat="1" applyFont="1" applyFill="1" applyBorder="1" applyAlignment="1" applyProtection="1">
      <alignment vertical="center"/>
      <protection locked="0"/>
    </xf>
    <xf numFmtId="164" fontId="3" fillId="4" borderId="153" xfId="0" applyNumberFormat="1" applyFont="1" applyFill="1" applyBorder="1" applyAlignment="1" applyProtection="1">
      <alignment vertical="center"/>
      <protection locked="0"/>
    </xf>
    <xf numFmtId="164" fontId="3" fillId="4" borderId="146" xfId="0" applyNumberFormat="1" applyFont="1" applyFill="1" applyBorder="1" applyAlignment="1" applyProtection="1">
      <alignment vertical="center"/>
      <protection locked="0"/>
    </xf>
    <xf numFmtId="164" fontId="3" fillId="7" borderId="139" xfId="0" applyNumberFormat="1" applyFont="1" applyFill="1" applyBorder="1" applyAlignment="1" applyProtection="1">
      <alignment vertical="center"/>
      <protection locked="0"/>
    </xf>
    <xf numFmtId="164" fontId="3" fillId="7" borderId="146" xfId="0" applyNumberFormat="1" applyFont="1" applyFill="1" applyBorder="1" applyAlignment="1" applyProtection="1">
      <alignment vertical="center"/>
      <protection locked="0"/>
    </xf>
    <xf numFmtId="164" fontId="3" fillId="7" borderId="150" xfId="0" applyNumberFormat="1" applyFont="1" applyFill="1" applyBorder="1" applyAlignment="1" applyProtection="1">
      <alignment vertical="center"/>
      <protection locked="0"/>
    </xf>
    <xf numFmtId="164" fontId="3" fillId="4" borderId="150" xfId="0" applyNumberFormat="1" applyFont="1" applyFill="1" applyBorder="1" applyAlignment="1" applyProtection="1">
      <alignment vertical="center"/>
      <protection locked="0"/>
    </xf>
    <xf numFmtId="0" fontId="46" fillId="3" borderId="0" xfId="0" applyFont="1" applyFill="1"/>
    <xf numFmtId="0" fontId="46" fillId="0" borderId="0" xfId="0" applyFont="1"/>
    <xf numFmtId="0" fontId="7" fillId="3" borderId="0" xfId="0" applyFont="1" applyFill="1"/>
    <xf numFmtId="0" fontId="7" fillId="0" borderId="109" xfId="0" applyFont="1" applyBorder="1"/>
    <xf numFmtId="0" fontId="7" fillId="0" borderId="110" xfId="0" applyFont="1" applyBorder="1"/>
    <xf numFmtId="0" fontId="7" fillId="0" borderId="112" xfId="0" applyFont="1" applyBorder="1"/>
    <xf numFmtId="0" fontId="7" fillId="0" borderId="113" xfId="0" applyFont="1" applyBorder="1"/>
    <xf numFmtId="14" fontId="7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8" borderId="122" xfId="0" applyFont="1" applyFill="1" applyBorder="1" applyAlignment="1">
      <alignment horizontal="left" vertical="center"/>
    </xf>
    <xf numFmtId="0" fontId="8" fillId="8" borderId="121" xfId="0" applyFont="1" applyFill="1" applyBorder="1"/>
    <xf numFmtId="0" fontId="6" fillId="8" borderId="121" xfId="0" applyFont="1" applyFill="1" applyBorder="1"/>
    <xf numFmtId="0" fontId="8" fillId="8" borderId="121" xfId="0" applyFont="1" applyFill="1" applyBorder="1" applyAlignment="1">
      <alignment horizontal="center" vertical="center" wrapText="1"/>
    </xf>
    <xf numFmtId="0" fontId="8" fillId="8" borderId="121" xfId="0" applyFont="1" applyFill="1" applyBorder="1" applyAlignment="1">
      <alignment horizontal="center" vertical="center"/>
    </xf>
    <xf numFmtId="0" fontId="6" fillId="8" borderId="123" xfId="0" applyFont="1" applyFill="1" applyBorder="1"/>
    <xf numFmtId="0" fontId="48" fillId="0" borderId="0" xfId="0" applyFont="1" applyAlignment="1">
      <alignment horizontal="center" vertical="center"/>
    </xf>
    <xf numFmtId="0" fontId="49" fillId="0" borderId="0" xfId="0" applyFont="1"/>
    <xf numFmtId="0" fontId="13" fillId="0" borderId="0" xfId="0" applyFont="1"/>
    <xf numFmtId="0" fontId="6" fillId="7" borderId="0" xfId="0" applyFont="1" applyFill="1" applyAlignment="1">
      <alignment horizontal="center"/>
    </xf>
    <xf numFmtId="0" fontId="50" fillId="0" borderId="0" xfId="0" applyFont="1"/>
    <xf numFmtId="0" fontId="7" fillId="0" borderId="114" xfId="0" applyFont="1" applyBorder="1"/>
    <xf numFmtId="0" fontId="50" fillId="0" borderId="115" xfId="0" applyFont="1" applyBorder="1"/>
    <xf numFmtId="0" fontId="7" fillId="0" borderId="115" xfId="0" applyFont="1" applyBorder="1"/>
    <xf numFmtId="0" fontId="6" fillId="7" borderId="115" xfId="0" applyFont="1" applyFill="1" applyBorder="1" applyAlignment="1">
      <alignment horizontal="center"/>
    </xf>
    <xf numFmtId="0" fontId="7" fillId="0" borderId="116" xfId="0" applyFont="1" applyBorder="1"/>
    <xf numFmtId="0" fontId="8" fillId="7" borderId="0" xfId="0" applyFont="1" applyFill="1"/>
    <xf numFmtId="0" fontId="8" fillId="8" borderId="109" xfId="0" applyFont="1" applyFill="1" applyBorder="1" applyAlignment="1">
      <alignment horizontal="left" vertical="center"/>
    </xf>
    <xf numFmtId="0" fontId="8" fillId="8" borderId="110" xfId="0" applyFont="1" applyFill="1" applyBorder="1"/>
    <xf numFmtId="0" fontId="6" fillId="8" borderId="110" xfId="0" applyFont="1" applyFill="1" applyBorder="1"/>
    <xf numFmtId="0" fontId="8" fillId="8" borderId="110" xfId="0" applyFont="1" applyFill="1" applyBorder="1" applyAlignment="1">
      <alignment horizontal="center" vertical="center" wrapText="1"/>
    </xf>
    <xf numFmtId="0" fontId="8" fillId="8" borderId="110" xfId="0" applyFont="1" applyFill="1" applyBorder="1" applyAlignment="1">
      <alignment horizontal="center" vertical="center"/>
    </xf>
    <xf numFmtId="0" fontId="6" fillId="8" borderId="111" xfId="0" applyFont="1" applyFill="1" applyBorder="1"/>
    <xf numFmtId="0" fontId="7" fillId="0" borderId="149" xfId="0" applyFont="1" applyBorder="1"/>
    <xf numFmtId="0" fontId="7" fillId="0" borderId="150" xfId="0" applyFont="1" applyBorder="1"/>
    <xf numFmtId="0" fontId="7" fillId="0" borderId="152" xfId="0" applyFont="1" applyBorder="1"/>
    <xf numFmtId="0" fontId="7" fillId="0" borderId="140" xfId="0" applyFont="1" applyBorder="1"/>
    <xf numFmtId="0" fontId="7" fillId="0" borderId="139" xfId="0" applyFont="1" applyBorder="1"/>
    <xf numFmtId="0" fontId="7" fillId="0" borderId="142" xfId="0" applyFont="1" applyBorder="1"/>
    <xf numFmtId="0" fontId="7" fillId="0" borderId="143" xfId="0" applyFont="1" applyBorder="1"/>
    <xf numFmtId="0" fontId="7" fillId="0" borderId="144" xfId="0" applyFont="1" applyBorder="1"/>
    <xf numFmtId="0" fontId="7" fillId="0" borderId="145" xfId="0" applyFont="1" applyBorder="1"/>
    <xf numFmtId="0" fontId="7" fillId="0" borderId="146" xfId="0" applyFont="1" applyBorder="1"/>
    <xf numFmtId="0" fontId="7" fillId="0" borderId="148" xfId="0" applyFont="1" applyBorder="1"/>
    <xf numFmtId="0" fontId="7" fillId="7" borderId="139" xfId="0" applyFont="1" applyFill="1" applyBorder="1"/>
    <xf numFmtId="0" fontId="7" fillId="7" borderId="0" xfId="0" applyFont="1" applyFill="1"/>
    <xf numFmtId="0" fontId="7" fillId="7" borderId="146" xfId="0" applyFont="1" applyFill="1" applyBorder="1"/>
    <xf numFmtId="0" fontId="7" fillId="0" borderId="149" xfId="0" applyFont="1" applyBorder="1" applyAlignment="1">
      <alignment wrapText="1"/>
    </xf>
    <xf numFmtId="0" fontId="8" fillId="8" borderId="110" xfId="0" applyFont="1" applyFill="1" applyBorder="1" applyAlignment="1">
      <alignment horizontal="left" vertical="center"/>
    </xf>
    <xf numFmtId="0" fontId="6" fillId="8" borderId="110" xfId="0" applyFont="1" applyFill="1" applyBorder="1" applyAlignment="1">
      <alignment horizontal="left" vertical="center"/>
    </xf>
    <xf numFmtId="0" fontId="6" fillId="8" borderId="121" xfId="0" applyFont="1" applyFill="1" applyBorder="1" applyAlignment="1">
      <alignment horizontal="center"/>
    </xf>
    <xf numFmtId="0" fontId="7" fillId="0" borderId="16" xfId="0" applyFont="1" applyBorder="1" applyAlignment="1">
      <alignment horizontal="left" vertical="top"/>
    </xf>
    <xf numFmtId="0" fontId="7" fillId="0" borderId="120" xfId="0" applyFont="1" applyBorder="1" applyAlignment="1">
      <alignment horizontal="left" vertical="top"/>
    </xf>
    <xf numFmtId="0" fontId="6" fillId="7" borderId="29" xfId="0" applyFont="1" applyFill="1" applyBorder="1" applyAlignment="1">
      <alignment horizontal="left" vertical="top"/>
    </xf>
    <xf numFmtId="0" fontId="6" fillId="7" borderId="29" xfId="0" applyFont="1" applyFill="1" applyBorder="1" applyAlignment="1" applyProtection="1">
      <alignment horizontal="center"/>
      <protection locked="0"/>
    </xf>
    <xf numFmtId="0" fontId="3" fillId="7" borderId="29" xfId="0" applyFont="1" applyFill="1" applyBorder="1" applyAlignment="1">
      <alignment horizontal="left" vertical="top"/>
    </xf>
    <xf numFmtId="0" fontId="15" fillId="0" borderId="37" xfId="0" applyFont="1" applyBorder="1"/>
    <xf numFmtId="0" fontId="7" fillId="0" borderId="37" xfId="0" applyFont="1" applyBorder="1"/>
    <xf numFmtId="0" fontId="8" fillId="10" borderId="16" xfId="0" applyFont="1" applyFill="1" applyBorder="1" applyAlignment="1">
      <alignment horizontal="center" vertical="center" wrapText="1"/>
    </xf>
    <xf numFmtId="0" fontId="15" fillId="0" borderId="0" xfId="0" applyFont="1"/>
    <xf numFmtId="0" fontId="5" fillId="0" borderId="118" xfId="1" applyNumberFormat="1" applyFont="1" applyFill="1" applyBorder="1" applyAlignment="1" applyProtection="1">
      <alignment vertical="center"/>
    </xf>
    <xf numFmtId="166" fontId="5" fillId="0" borderId="119" xfId="1" applyNumberFormat="1" applyFont="1" applyFill="1" applyBorder="1" applyAlignment="1" applyProtection="1">
      <alignment vertical="center"/>
    </xf>
    <xf numFmtId="164" fontId="15" fillId="0" borderId="137" xfId="3" applyNumberFormat="1" applyFont="1" applyBorder="1"/>
    <xf numFmtId="166" fontId="5" fillId="4" borderId="118" xfId="1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164" fontId="7" fillId="0" borderId="0" xfId="3" applyNumberFormat="1" applyFont="1" applyAlignment="1">
      <alignment horizontal="right"/>
    </xf>
    <xf numFmtId="0" fontId="6" fillId="10" borderId="127" xfId="0" applyFont="1" applyFill="1" applyBorder="1" applyAlignment="1">
      <alignment vertical="center"/>
    </xf>
    <xf numFmtId="0" fontId="6" fillId="10" borderId="0" xfId="0" applyFont="1" applyFill="1" applyAlignment="1">
      <alignment vertical="center"/>
    </xf>
    <xf numFmtId="0" fontId="6" fillId="10" borderId="128" xfId="0" applyFont="1" applyFill="1" applyBorder="1" applyAlignment="1">
      <alignment vertical="center"/>
    </xf>
    <xf numFmtId="0" fontId="7" fillId="0" borderId="127" xfId="0" applyFont="1" applyBorder="1"/>
    <xf numFmtId="0" fontId="7" fillId="0" borderId="130" xfId="0" applyFont="1" applyBorder="1"/>
    <xf numFmtId="0" fontId="7" fillId="0" borderId="131" xfId="0" applyFont="1" applyBorder="1"/>
    <xf numFmtId="0" fontId="5" fillId="0" borderId="0" xfId="3" applyFont="1" applyAlignment="1">
      <alignment vertical="center" wrapText="1"/>
    </xf>
    <xf numFmtId="0" fontId="42" fillId="7" borderId="0" xfId="0" applyFont="1" applyFill="1"/>
    <xf numFmtId="0" fontId="7" fillId="0" borderId="0" xfId="0" applyFont="1" applyAlignment="1">
      <alignment vertical="top"/>
    </xf>
    <xf numFmtId="0" fontId="43" fillId="7" borderId="0" xfId="0" applyFont="1" applyFill="1" applyAlignment="1">
      <alignment vertical="top" wrapText="1"/>
    </xf>
    <xf numFmtId="0" fontId="43" fillId="7" borderId="64" xfId="0" applyFont="1" applyFill="1" applyBorder="1" applyAlignment="1">
      <alignment vertical="center" wrapText="1"/>
    </xf>
    <xf numFmtId="164" fontId="3" fillId="4" borderId="29" xfId="0" applyNumberFormat="1" applyFont="1" applyFill="1" applyBorder="1" applyAlignment="1" applyProtection="1">
      <alignment vertical="center"/>
      <protection locked="0"/>
    </xf>
    <xf numFmtId="0" fontId="7" fillId="0" borderId="155" xfId="0" applyFont="1" applyBorder="1"/>
    <xf numFmtId="164" fontId="3" fillId="4" borderId="157" xfId="0" applyNumberFormat="1" applyFont="1" applyFill="1" applyBorder="1" applyAlignment="1" applyProtection="1">
      <alignment vertical="center"/>
      <protection locked="0"/>
    </xf>
    <xf numFmtId="0" fontId="7" fillId="0" borderId="156" xfId="0" applyFont="1" applyBorder="1"/>
    <xf numFmtId="0" fontId="32" fillId="0" borderId="20" xfId="3" applyFont="1" applyBorder="1" applyAlignment="1">
      <alignment vertical="center" wrapText="1"/>
    </xf>
    <xf numFmtId="0" fontId="32" fillId="0" borderId="0" xfId="3" applyFont="1" applyAlignment="1">
      <alignment vertical="center" wrapText="1"/>
    </xf>
    <xf numFmtId="0" fontId="29" fillId="0" borderId="20" xfId="3" applyFont="1" applyBorder="1" applyAlignment="1">
      <alignment vertical="center"/>
    </xf>
    <xf numFmtId="0" fontId="26" fillId="0" borderId="112" xfId="0" applyFont="1" applyBorder="1"/>
    <xf numFmtId="0" fontId="26" fillId="0" borderId="127" xfId="0" applyFont="1" applyBorder="1"/>
    <xf numFmtId="164" fontId="12" fillId="4" borderId="35" xfId="0" applyNumberFormat="1" applyFont="1" applyFill="1" applyBorder="1" applyAlignment="1" applyProtection="1">
      <alignment vertical="center"/>
      <protection locked="0"/>
    </xf>
    <xf numFmtId="164" fontId="12" fillId="4" borderId="75" xfId="0" applyNumberFormat="1" applyFont="1" applyFill="1" applyBorder="1" applyAlignment="1" applyProtection="1">
      <alignment vertical="center"/>
      <protection locked="0"/>
    </xf>
    <xf numFmtId="0" fontId="45" fillId="7" borderId="61" xfId="0" applyFont="1" applyFill="1" applyBorder="1" applyAlignment="1">
      <alignment horizontal="center" vertical="center" wrapText="1"/>
    </xf>
    <xf numFmtId="0" fontId="45" fillId="7" borderId="62" xfId="0" applyFont="1" applyFill="1" applyBorder="1" applyAlignment="1">
      <alignment horizontal="center" vertical="center" wrapText="1"/>
    </xf>
    <xf numFmtId="0" fontId="45" fillId="7" borderId="0" xfId="0" applyFont="1" applyFill="1" applyAlignment="1">
      <alignment horizontal="center" vertical="center" wrapText="1"/>
    </xf>
    <xf numFmtId="0" fontId="45" fillId="7" borderId="6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right" vertical="center"/>
    </xf>
    <xf numFmtId="0" fontId="3" fillId="4" borderId="66" xfId="0" applyFont="1" applyFill="1" applyBorder="1" applyAlignment="1">
      <alignment horizontal="right" vertical="center"/>
    </xf>
    <xf numFmtId="0" fontId="3" fillId="4" borderId="5" xfId="0" applyFont="1" applyFill="1" applyBorder="1" applyAlignment="1" applyProtection="1">
      <alignment horizontal="right" vertical="center"/>
      <protection locked="0"/>
    </xf>
    <xf numFmtId="0" fontId="3" fillId="4" borderId="66" xfId="0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 applyProtection="1">
      <alignment horizontal="right" vertical="center"/>
      <protection locked="0"/>
    </xf>
    <xf numFmtId="0" fontId="3" fillId="4" borderId="67" xfId="0" applyFont="1" applyFill="1" applyBorder="1" applyAlignment="1" applyProtection="1">
      <alignment horizontal="right" vertical="center"/>
      <protection locked="0"/>
    </xf>
    <xf numFmtId="14" fontId="8" fillId="5" borderId="0" xfId="0" applyNumberFormat="1" applyFont="1" applyFill="1" applyAlignment="1">
      <alignment horizontal="center" wrapText="1"/>
    </xf>
    <xf numFmtId="0" fontId="6" fillId="5" borderId="0" xfId="0" applyFont="1" applyFill="1"/>
    <xf numFmtId="0" fontId="6" fillId="5" borderId="64" xfId="0" applyFont="1" applyFill="1" applyBorder="1"/>
    <xf numFmtId="0" fontId="37" fillId="0" borderId="63" xfId="0" applyFont="1" applyBorder="1" applyAlignment="1">
      <alignment horizontal="center" wrapText="1"/>
    </xf>
    <xf numFmtId="0" fontId="37" fillId="0" borderId="0" xfId="0" applyFont="1" applyAlignment="1">
      <alignment horizontal="center" wrapText="1"/>
    </xf>
    <xf numFmtId="0" fontId="37" fillId="0" borderId="64" xfId="0" applyFont="1" applyBorder="1" applyAlignment="1">
      <alignment horizontal="center" wrapText="1"/>
    </xf>
    <xf numFmtId="0" fontId="5" fillId="4" borderId="6" xfId="0" applyFont="1" applyFill="1" applyBorder="1" applyAlignment="1" applyProtection="1">
      <alignment horizontal="right" vertical="center" wrapText="1"/>
      <protection locked="0"/>
    </xf>
    <xf numFmtId="0" fontId="5" fillId="4" borderId="65" xfId="0" applyFont="1" applyFill="1" applyBorder="1" applyAlignment="1" applyProtection="1">
      <alignment horizontal="right" vertical="center" wrapText="1"/>
      <protection locked="0"/>
    </xf>
    <xf numFmtId="14" fontId="3" fillId="4" borderId="5" xfId="0" applyNumberFormat="1" applyFont="1" applyFill="1" applyBorder="1" applyAlignment="1">
      <alignment horizontal="right" vertical="center" wrapText="1"/>
    </xf>
    <xf numFmtId="14" fontId="3" fillId="4" borderId="66" xfId="0" applyNumberFormat="1" applyFont="1" applyFill="1" applyBorder="1" applyAlignment="1">
      <alignment horizontal="right" vertical="center" wrapText="1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66" xfId="0" applyFont="1" applyFill="1" applyBorder="1" applyAlignment="1" applyProtection="1">
      <alignment horizontal="center" vertical="center"/>
      <protection locked="0"/>
    </xf>
    <xf numFmtId="14" fontId="3" fillId="4" borderId="5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3" fillId="4" borderId="67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/>
    </xf>
    <xf numFmtId="0" fontId="6" fillId="0" borderId="64" xfId="0" applyFont="1" applyBorder="1" applyAlignment="1">
      <alignment horizontal="left" vertical="center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64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 wrapText="1"/>
    </xf>
    <xf numFmtId="0" fontId="5" fillId="0" borderId="64" xfId="0" applyFont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5" fillId="0" borderId="64" xfId="0" applyFont="1" applyBorder="1" applyAlignment="1">
      <alignment horizontal="center" vertical="top" wrapText="1"/>
    </xf>
    <xf numFmtId="14" fontId="3" fillId="4" borderId="6" xfId="0" applyNumberFormat="1" applyFont="1" applyFill="1" applyBorder="1" applyAlignment="1" applyProtection="1">
      <alignment horizontal="left" vertical="center"/>
      <protection locked="0"/>
    </xf>
    <xf numFmtId="14" fontId="3" fillId="4" borderId="65" xfId="0" applyNumberFormat="1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left" vertical="center"/>
      <protection locked="0"/>
    </xf>
    <xf numFmtId="0" fontId="3" fillId="4" borderId="66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4" borderId="6" xfId="0" applyFont="1" applyFill="1" applyBorder="1" applyAlignment="1" applyProtection="1">
      <alignment vertical="center"/>
      <protection locked="0"/>
    </xf>
    <xf numFmtId="0" fontId="3" fillId="4" borderId="6" xfId="0" applyFont="1" applyFill="1" applyBorder="1" applyProtection="1"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7" fillId="0" borderId="0" xfId="0" applyFont="1"/>
    <xf numFmtId="165" fontId="3" fillId="4" borderId="6" xfId="0" applyNumberFormat="1" applyFont="1" applyFill="1" applyBorder="1" applyAlignment="1" applyProtection="1">
      <alignment horizontal="right" vertical="center"/>
      <protection locked="0"/>
    </xf>
    <xf numFmtId="165" fontId="3" fillId="4" borderId="65" xfId="0" applyNumberFormat="1" applyFont="1" applyFill="1" applyBorder="1" applyAlignment="1" applyProtection="1">
      <alignment horizontal="right" vertical="center"/>
      <protection locked="0"/>
    </xf>
    <xf numFmtId="0" fontId="3" fillId="4" borderId="0" xfId="0" applyFont="1" applyFill="1" applyAlignment="1" applyProtection="1">
      <alignment horizontal="right" vertical="center"/>
      <protection locked="0"/>
    </xf>
    <xf numFmtId="0" fontId="3" fillId="4" borderId="64" xfId="0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>
      <alignment horizontal="center"/>
    </xf>
    <xf numFmtId="0" fontId="8" fillId="0" borderId="64" xfId="0" applyFont="1" applyBorder="1" applyAlignment="1">
      <alignment horizontal="center"/>
    </xf>
    <xf numFmtId="0" fontId="3" fillId="4" borderId="37" xfId="0" applyFont="1" applyFill="1" applyBorder="1" applyAlignment="1" applyProtection="1">
      <alignment horizontal="right" vertical="center"/>
      <protection locked="0"/>
    </xf>
    <xf numFmtId="0" fontId="3" fillId="4" borderId="70" xfId="0" applyFont="1" applyFill="1" applyBorder="1" applyAlignment="1" applyProtection="1">
      <alignment horizontal="right" vertical="center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64" xfId="0" applyFont="1" applyFill="1" applyBorder="1" applyAlignment="1" applyProtection="1">
      <alignment horizontal="left" vertical="center"/>
      <protection locked="0"/>
    </xf>
    <xf numFmtId="0" fontId="3" fillId="4" borderId="4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right" vertical="center" wrapText="1"/>
    </xf>
    <xf numFmtId="0" fontId="33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" fillId="4" borderId="6" xfId="0" applyFont="1" applyFill="1" applyBorder="1" applyAlignment="1">
      <alignment vertical="center"/>
    </xf>
    <xf numFmtId="0" fontId="3" fillId="4" borderId="6" xfId="0" applyFont="1" applyFill="1" applyBorder="1"/>
    <xf numFmtId="165" fontId="3" fillId="4" borderId="6" xfId="0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3" fillId="4" borderId="37" xfId="0" applyFont="1" applyFill="1" applyBorder="1" applyAlignment="1">
      <alignment horizontal="right" vertical="center"/>
    </xf>
    <xf numFmtId="0" fontId="3" fillId="4" borderId="0" xfId="0" applyFont="1" applyFill="1" applyAlignment="1">
      <alignment horizontal="left" vertical="center"/>
    </xf>
    <xf numFmtId="0" fontId="3" fillId="7" borderId="112" xfId="0" applyFont="1" applyFill="1" applyBorder="1" applyAlignment="1">
      <alignment horizontal="left" indent="1"/>
    </xf>
    <xf numFmtId="0" fontId="3" fillId="7" borderId="0" xfId="0" applyFont="1" applyFill="1" applyAlignment="1">
      <alignment horizontal="left" indent="1"/>
    </xf>
    <xf numFmtId="0" fontId="3" fillId="4" borderId="5" xfId="0" applyFont="1" applyFill="1" applyBorder="1" applyAlignment="1">
      <alignment horizontal="right" vertical="center" indent="1"/>
    </xf>
    <xf numFmtId="0" fontId="3" fillId="4" borderId="134" xfId="0" applyFont="1" applyFill="1" applyBorder="1" applyAlignment="1">
      <alignment horizontal="right" vertical="center" indent="1"/>
    </xf>
    <xf numFmtId="0" fontId="3" fillId="4" borderId="6" xfId="0" applyFont="1" applyFill="1" applyBorder="1" applyAlignment="1">
      <alignment horizontal="right" vertical="center" indent="1"/>
    </xf>
    <xf numFmtId="0" fontId="5" fillId="0" borderId="135" xfId="0" applyFont="1" applyBorder="1" applyAlignment="1">
      <alignment horizontal="left" vertical="center" wrapText="1"/>
    </xf>
    <xf numFmtId="0" fontId="5" fillId="0" borderId="136" xfId="3" applyFont="1" applyBorder="1" applyAlignment="1">
      <alignment horizontal="left"/>
    </xf>
    <xf numFmtId="0" fontId="5" fillId="0" borderId="110" xfId="3" applyFont="1" applyBorder="1" applyAlignment="1">
      <alignment horizontal="left"/>
    </xf>
    <xf numFmtId="164" fontId="3" fillId="4" borderId="125" xfId="0" applyNumberFormat="1" applyFont="1" applyFill="1" applyBorder="1" applyAlignment="1" applyProtection="1">
      <alignment horizontal="left" vertical="top"/>
      <protection locked="0"/>
    </xf>
    <xf numFmtId="164" fontId="3" fillId="4" borderId="126" xfId="0" applyNumberFormat="1" applyFont="1" applyFill="1" applyBorder="1" applyAlignment="1" applyProtection="1">
      <alignment horizontal="left" vertical="top"/>
      <protection locked="0"/>
    </xf>
    <xf numFmtId="164" fontId="3" fillId="4" borderId="110" xfId="0" applyNumberFormat="1" applyFont="1" applyFill="1" applyBorder="1" applyAlignment="1" applyProtection="1">
      <alignment horizontal="left" vertical="top"/>
      <protection locked="0"/>
    </xf>
    <xf numFmtId="164" fontId="3" fillId="4" borderId="124" xfId="0" applyNumberFormat="1" applyFont="1" applyFill="1" applyBorder="1" applyAlignment="1" applyProtection="1">
      <alignment horizontal="left" vertical="top"/>
      <protection locked="0"/>
    </xf>
    <xf numFmtId="164" fontId="3" fillId="4" borderId="6" xfId="0" applyNumberFormat="1" applyFont="1" applyFill="1" applyBorder="1" applyAlignment="1" applyProtection="1">
      <alignment horizontal="left" vertical="top"/>
      <protection locked="0"/>
    </xf>
    <xf numFmtId="164" fontId="3" fillId="4" borderId="32" xfId="0" applyNumberFormat="1" applyFont="1" applyFill="1" applyBorder="1" applyAlignment="1" applyProtection="1">
      <alignment horizontal="left" vertical="top"/>
      <protection locked="0"/>
    </xf>
    <xf numFmtId="164" fontId="3" fillId="7" borderId="4" xfId="0" applyNumberFormat="1" applyFont="1" applyFill="1" applyBorder="1" applyAlignment="1" applyProtection="1">
      <alignment horizontal="left" vertical="top"/>
      <protection locked="0"/>
    </xf>
    <xf numFmtId="164" fontId="3" fillId="7" borderId="45" xfId="0" applyNumberFormat="1" applyFont="1" applyFill="1" applyBorder="1" applyAlignment="1" applyProtection="1">
      <alignment horizontal="left" vertical="top"/>
      <protection locked="0"/>
    </xf>
    <xf numFmtId="164" fontId="3" fillId="4" borderId="4" xfId="0" applyNumberFormat="1" applyFont="1" applyFill="1" applyBorder="1" applyAlignment="1" applyProtection="1">
      <alignment horizontal="left" vertical="top"/>
      <protection locked="0"/>
    </xf>
    <xf numFmtId="164" fontId="3" fillId="4" borderId="45" xfId="0" applyNumberFormat="1" applyFont="1" applyFill="1" applyBorder="1" applyAlignment="1" applyProtection="1">
      <alignment horizontal="left" vertical="top"/>
      <protection locked="0"/>
    </xf>
    <xf numFmtId="0" fontId="7" fillId="7" borderId="110" xfId="0" applyFont="1" applyFill="1" applyBorder="1" applyAlignment="1">
      <alignment horizontal="left" vertical="top" wrapText="1"/>
    </xf>
    <xf numFmtId="0" fontId="7" fillId="7" borderId="111" xfId="0" applyFont="1" applyFill="1" applyBorder="1" applyAlignment="1">
      <alignment horizontal="left" vertical="top" wrapText="1"/>
    </xf>
    <xf numFmtId="0" fontId="7" fillId="0" borderId="154" xfId="0" applyFont="1" applyBorder="1" applyAlignment="1">
      <alignment horizontal="left" vertical="center" wrapText="1"/>
    </xf>
    <xf numFmtId="0" fontId="7" fillId="0" borderId="112" xfId="0" applyFont="1" applyBorder="1" applyAlignment="1">
      <alignment horizontal="left" vertical="center" wrapText="1"/>
    </xf>
    <xf numFmtId="0" fontId="39" fillId="0" borderId="0" xfId="0" applyFont="1" applyAlignment="1">
      <alignment horizontal="center"/>
    </xf>
    <xf numFmtId="0" fontId="42" fillId="7" borderId="0" xfId="0" applyFont="1" applyFill="1" applyAlignment="1">
      <alignment horizontal="left" wrapText="1"/>
    </xf>
    <xf numFmtId="0" fontId="42" fillId="7" borderId="12" xfId="0" applyFont="1" applyFill="1" applyBorder="1" applyAlignment="1">
      <alignment horizontal="left" wrapText="1"/>
    </xf>
    <xf numFmtId="0" fontId="3" fillId="7" borderId="54" xfId="0" applyFont="1" applyFill="1" applyBorder="1" applyAlignment="1">
      <alignment horizontal="left"/>
    </xf>
    <xf numFmtId="0" fontId="3" fillId="7" borderId="0" xfId="0" applyFont="1" applyFill="1" applyAlignment="1">
      <alignment horizontal="left"/>
    </xf>
    <xf numFmtId="0" fontId="23" fillId="4" borderId="33" xfId="0" applyFont="1" applyFill="1" applyBorder="1" applyAlignment="1">
      <alignment horizontal="right"/>
    </xf>
    <xf numFmtId="0" fontId="23" fillId="4" borderId="34" xfId="0" applyFont="1" applyFill="1" applyBorder="1" applyAlignment="1">
      <alignment horizontal="right"/>
    </xf>
    <xf numFmtId="0" fontId="36" fillId="7" borderId="54" xfId="0" applyFont="1" applyFill="1" applyBorder="1" applyAlignment="1">
      <alignment horizontal="center"/>
    </xf>
    <xf numFmtId="0" fontId="36" fillId="7" borderId="0" xfId="0" applyFont="1" applyFill="1" applyAlignment="1">
      <alignment horizontal="center"/>
    </xf>
    <xf numFmtId="0" fontId="36" fillId="7" borderId="64" xfId="0" applyFont="1" applyFill="1" applyBorder="1" applyAlignment="1">
      <alignment horizontal="center"/>
    </xf>
    <xf numFmtId="0" fontId="24" fillId="8" borderId="16" xfId="0" applyFont="1" applyFill="1" applyBorder="1" applyAlignment="1">
      <alignment horizontal="left"/>
    </xf>
    <xf numFmtId="0" fontId="23" fillId="4" borderId="31" xfId="0" applyFont="1" applyFill="1" applyBorder="1" applyAlignment="1" applyProtection="1">
      <alignment horizontal="left"/>
      <protection locked="0"/>
    </xf>
    <xf numFmtId="0" fontId="23" fillId="4" borderId="16" xfId="0" applyFont="1" applyFill="1" applyBorder="1" applyAlignment="1" applyProtection="1">
      <alignment horizontal="left"/>
      <protection locked="0"/>
    </xf>
    <xf numFmtId="0" fontId="23" fillId="7" borderId="54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4" borderId="25" xfId="0" applyFont="1" applyFill="1" applyBorder="1" applyAlignment="1" applyProtection="1">
      <alignment horizontal="center" vertical="center" wrapText="1"/>
      <protection locked="0"/>
    </xf>
    <xf numFmtId="0" fontId="23" fillId="4" borderId="30" xfId="0" applyFont="1" applyFill="1" applyBorder="1" applyAlignment="1" applyProtection="1">
      <alignment horizontal="center" vertical="center" wrapText="1"/>
      <protection locked="0"/>
    </xf>
    <xf numFmtId="0" fontId="23" fillId="7" borderId="20" xfId="0" applyFont="1" applyFill="1" applyBorder="1" applyAlignment="1">
      <alignment horizontal="left" vertical="top" wrapText="1"/>
    </xf>
    <xf numFmtId="0" fontId="23" fillId="7" borderId="18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center" wrapText="1"/>
    </xf>
    <xf numFmtId="0" fontId="23" fillId="7" borderId="0" xfId="0" applyFont="1" applyFill="1" applyAlignment="1">
      <alignment horizontal="left" wrapText="1"/>
    </xf>
    <xf numFmtId="0" fontId="23" fillId="7" borderId="54" xfId="0" applyFont="1" applyFill="1" applyBorder="1" applyAlignment="1">
      <alignment horizontal="left" vertical="center" wrapText="1"/>
    </xf>
    <xf numFmtId="0" fontId="23" fillId="7" borderId="91" xfId="0" applyFont="1" applyFill="1" applyBorder="1" applyAlignment="1">
      <alignment horizontal="left" vertical="center" wrapText="1"/>
    </xf>
    <xf numFmtId="0" fontId="23" fillId="7" borderId="84" xfId="0" applyFont="1" applyFill="1" applyBorder="1" applyAlignment="1">
      <alignment horizontal="left" vertical="center" wrapText="1"/>
    </xf>
    <xf numFmtId="0" fontId="24" fillId="8" borderId="0" xfId="0" applyFont="1" applyFill="1" applyAlignment="1">
      <alignment horizontal="center"/>
    </xf>
    <xf numFmtId="0" fontId="23" fillId="0" borderId="1" xfId="0" applyFont="1" applyBorder="1" applyAlignment="1">
      <alignment horizontal="left" vertical="top"/>
    </xf>
    <xf numFmtId="0" fontId="26" fillId="7" borderId="54" xfId="0" applyFont="1" applyFill="1" applyBorder="1" applyAlignment="1">
      <alignment horizontal="left" vertical="top" wrapText="1"/>
    </xf>
    <xf numFmtId="0" fontId="26" fillId="7" borderId="0" xfId="0" applyFont="1" applyFill="1" applyAlignment="1">
      <alignment horizontal="left" vertical="top" wrapText="1"/>
    </xf>
    <xf numFmtId="0" fontId="24" fillId="8" borderId="54" xfId="0" applyFont="1" applyFill="1" applyBorder="1" applyAlignment="1">
      <alignment horizontal="center"/>
    </xf>
    <xf numFmtId="0" fontId="24" fillId="8" borderId="18" xfId="0" applyFont="1" applyFill="1" applyBorder="1" applyAlignment="1">
      <alignment horizontal="center"/>
    </xf>
    <xf numFmtId="0" fontId="25" fillId="0" borderId="54" xfId="0" applyFont="1" applyBorder="1" applyAlignment="1">
      <alignment horizontal="left" vertical="top"/>
    </xf>
    <xf numFmtId="0" fontId="23" fillId="0" borderId="22" xfId="0" applyFont="1" applyBorder="1" applyAlignment="1">
      <alignment horizontal="left" vertical="top"/>
    </xf>
    <xf numFmtId="0" fontId="23" fillId="7" borderId="54" xfId="0" applyFont="1" applyFill="1" applyBorder="1" applyAlignment="1">
      <alignment horizontal="left" wrapText="1"/>
    </xf>
    <xf numFmtId="0" fontId="23" fillId="4" borderId="27" xfId="0" applyFont="1" applyFill="1" applyBorder="1" applyAlignment="1" applyProtection="1">
      <alignment horizontal="center" vertical="center"/>
      <protection locked="0"/>
    </xf>
    <xf numFmtId="0" fontId="23" fillId="4" borderId="26" xfId="0" applyFont="1" applyFill="1" applyBorder="1" applyAlignment="1" applyProtection="1">
      <alignment horizontal="center" vertical="center"/>
      <protection locked="0"/>
    </xf>
    <xf numFmtId="0" fontId="23" fillId="7" borderId="18" xfId="0" applyFont="1" applyFill="1" applyBorder="1" applyAlignment="1">
      <alignment horizontal="left" wrapText="1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0" fontId="23" fillId="4" borderId="28" xfId="0" applyFont="1" applyFill="1" applyBorder="1" applyAlignment="1" applyProtection="1">
      <alignment horizontal="center" vertical="center"/>
      <protection locked="0"/>
    </xf>
    <xf numFmtId="0" fontId="23" fillId="7" borderId="12" xfId="0" applyFont="1" applyFill="1" applyBorder="1" applyAlignment="1">
      <alignment horizontal="left" vertical="center" wrapText="1"/>
    </xf>
    <xf numFmtId="0" fontId="23" fillId="4" borderId="13" xfId="0" applyFont="1" applyFill="1" applyBorder="1" applyAlignment="1" applyProtection="1">
      <alignment horizontal="center" vertical="center"/>
      <protection locked="0"/>
    </xf>
    <xf numFmtId="0" fontId="23" fillId="4" borderId="24" xfId="0" applyFont="1" applyFill="1" applyBorder="1" applyAlignment="1" applyProtection="1">
      <alignment horizontal="center" vertical="center"/>
      <protection locked="0"/>
    </xf>
    <xf numFmtId="0" fontId="23" fillId="7" borderId="12" xfId="0" applyFont="1" applyFill="1" applyBorder="1" applyAlignment="1">
      <alignment horizontal="left" wrapText="1"/>
    </xf>
    <xf numFmtId="0" fontId="23" fillId="4" borderId="21" xfId="0" applyFont="1" applyFill="1" applyBorder="1" applyAlignment="1" applyProtection="1">
      <alignment horizontal="center" vertical="center"/>
      <protection locked="0"/>
    </xf>
    <xf numFmtId="0" fontId="32" fillId="0" borderId="20" xfId="3" applyFont="1" applyBorder="1" applyAlignment="1">
      <alignment horizontal="left" vertical="center" wrapText="1"/>
    </xf>
    <xf numFmtId="0" fontId="32" fillId="0" borderId="0" xfId="3" applyFont="1" applyAlignment="1">
      <alignment horizontal="left" vertical="center" wrapText="1"/>
    </xf>
    <xf numFmtId="0" fontId="55" fillId="0" borderId="0" xfId="0" applyFont="1" applyAlignment="1">
      <alignment horizontal="left" vertical="top" wrapText="1"/>
    </xf>
    <xf numFmtId="0" fontId="52" fillId="0" borderId="0" xfId="0" applyFont="1" applyAlignment="1">
      <alignment horizontal="left" vertical="top" wrapText="1"/>
    </xf>
    <xf numFmtId="164" fontId="3" fillId="4" borderId="132" xfId="0" applyNumberFormat="1" applyFont="1" applyFill="1" applyBorder="1" applyAlignment="1" applyProtection="1">
      <alignment horizontal="left" vertical="top"/>
      <protection locked="0"/>
    </xf>
    <xf numFmtId="164" fontId="3" fillId="4" borderId="133" xfId="0" applyNumberFormat="1" applyFont="1" applyFill="1" applyBorder="1" applyAlignment="1" applyProtection="1">
      <alignment horizontal="left" vertical="top"/>
      <protection locked="0"/>
    </xf>
    <xf numFmtId="0" fontId="3" fillId="4" borderId="13" xfId="1" applyNumberFormat="1" applyFont="1" applyFill="1" applyBorder="1" applyAlignment="1" applyProtection="1">
      <alignment horizontal="center" vertical="center"/>
      <protection locked="0"/>
    </xf>
    <xf numFmtId="0" fontId="3" fillId="4" borderId="108" xfId="1" applyNumberFormat="1" applyFont="1" applyFill="1" applyBorder="1" applyAlignment="1" applyProtection="1">
      <alignment horizontal="center" vertical="center"/>
      <protection locked="0"/>
    </xf>
    <xf numFmtId="164" fontId="3" fillId="4" borderId="0" xfId="0" applyNumberFormat="1" applyFont="1" applyFill="1" applyAlignment="1" applyProtection="1">
      <alignment horizontal="left" vertical="top"/>
      <protection locked="0"/>
    </xf>
    <xf numFmtId="164" fontId="3" fillId="4" borderId="128" xfId="0" applyNumberFormat="1" applyFont="1" applyFill="1" applyBorder="1" applyAlignment="1" applyProtection="1">
      <alignment horizontal="left" vertical="top"/>
      <protection locked="0"/>
    </xf>
    <xf numFmtId="164" fontId="3" fillId="4" borderId="129" xfId="0" applyNumberFormat="1" applyFont="1" applyFill="1" applyBorder="1" applyAlignment="1" applyProtection="1">
      <alignment horizontal="left" vertical="top"/>
      <protection locked="0"/>
    </xf>
    <xf numFmtId="164" fontId="3" fillId="7" borderId="5" xfId="0" applyNumberFormat="1" applyFont="1" applyFill="1" applyBorder="1" applyAlignment="1" applyProtection="1">
      <alignment horizontal="left" vertical="top"/>
      <protection locked="0"/>
    </xf>
    <xf numFmtId="164" fontId="3" fillId="7" borderId="138" xfId="0" applyNumberFormat="1" applyFont="1" applyFill="1" applyBorder="1" applyAlignment="1" applyProtection="1">
      <alignment horizontal="left" vertical="top"/>
      <protection locked="0"/>
    </xf>
    <xf numFmtId="164" fontId="3" fillId="4" borderId="5" xfId="0" applyNumberFormat="1" applyFont="1" applyFill="1" applyBorder="1" applyAlignment="1" applyProtection="1">
      <alignment horizontal="left" vertical="top"/>
      <protection locked="0"/>
    </xf>
    <xf numFmtId="164" fontId="3" fillId="4" borderId="138" xfId="0" applyNumberFormat="1" applyFont="1" applyFill="1" applyBorder="1" applyAlignment="1" applyProtection="1">
      <alignment horizontal="left" vertical="top"/>
      <protection locked="0"/>
    </xf>
    <xf numFmtId="0" fontId="9" fillId="10" borderId="24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/>
    </xf>
    <xf numFmtId="0" fontId="7" fillId="4" borderId="120" xfId="0" applyFont="1" applyFill="1" applyBorder="1" applyAlignment="1">
      <alignment horizontal="center"/>
    </xf>
    <xf numFmtId="0" fontId="3" fillId="7" borderId="24" xfId="0" applyFont="1" applyFill="1" applyBorder="1" applyAlignment="1">
      <alignment horizontal="left" vertical="top"/>
    </xf>
    <xf numFmtId="0" fontId="8" fillId="10" borderId="13" xfId="0" applyFont="1" applyFill="1" applyBorder="1" applyAlignment="1">
      <alignment horizontal="center" vertical="center"/>
    </xf>
    <xf numFmtId="0" fontId="8" fillId="10" borderId="24" xfId="0" applyFont="1" applyFill="1" applyBorder="1" applyAlignment="1">
      <alignment horizontal="center" vertical="center"/>
    </xf>
    <xf numFmtId="0" fontId="8" fillId="10" borderId="16" xfId="0" applyFont="1" applyFill="1" applyBorder="1" applyAlignment="1">
      <alignment horizontal="center" vertical="center"/>
    </xf>
    <xf numFmtId="0" fontId="8" fillId="10" borderId="16" xfId="0" applyFont="1" applyFill="1" applyBorder="1" applyAlignment="1">
      <alignment horizontal="center" vertical="center" wrapText="1"/>
    </xf>
    <xf numFmtId="0" fontId="8" fillId="10" borderId="120" xfId="0" applyFont="1" applyFill="1" applyBorder="1" applyAlignment="1">
      <alignment horizontal="center" vertical="center" wrapText="1"/>
    </xf>
    <xf numFmtId="0" fontId="8" fillId="10" borderId="31" xfId="0" applyFont="1" applyFill="1" applyBorder="1" applyAlignment="1">
      <alignment horizontal="center" vertical="center" wrapText="1"/>
    </xf>
    <xf numFmtId="0" fontId="7" fillId="4" borderId="6" xfId="0" applyFont="1" applyFill="1" applyBorder="1" applyProtection="1">
      <protection locked="0"/>
    </xf>
    <xf numFmtId="0" fontId="43" fillId="7" borderId="61" xfId="0" applyFont="1" applyFill="1" applyBorder="1" applyAlignment="1">
      <alignment horizontal="left" wrapText="1"/>
    </xf>
    <xf numFmtId="0" fontId="43" fillId="7" borderId="62" xfId="0" applyFont="1" applyFill="1" applyBorder="1" applyAlignment="1">
      <alignment horizontal="left" wrapText="1"/>
    </xf>
    <xf numFmtId="0" fontId="13" fillId="0" borderId="29" xfId="0" applyFont="1" applyBorder="1" applyAlignment="1">
      <alignment horizontal="center" vertical="center" wrapText="1"/>
    </xf>
    <xf numFmtId="0" fontId="13" fillId="0" borderId="105" xfId="0" applyFont="1" applyBorder="1" applyAlignment="1">
      <alignment horizontal="center" vertical="center" wrapText="1"/>
    </xf>
    <xf numFmtId="14" fontId="3" fillId="4" borderId="5" xfId="0" applyNumberFormat="1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>
      <alignment horizontal="left" vertical="center"/>
    </xf>
    <xf numFmtId="0" fontId="3" fillId="4" borderId="67" xfId="0" applyFont="1" applyFill="1" applyBorder="1" applyAlignment="1">
      <alignment horizontal="left" vertical="center"/>
    </xf>
  </cellXfs>
  <cellStyles count="4">
    <cellStyle name="Įprastas" xfId="0" builtinId="0"/>
    <cellStyle name="Normal 2" xfId="2" xr:uid="{00000000-0005-0000-0000-000001000000}"/>
    <cellStyle name="Normal 2 2" xfId="3" xr:uid="{A1B8947E-F63E-4861-B210-DC8E491CFC47}"/>
    <cellStyle name="Procentai" xfId="1" builtinId="5"/>
  </cellStyles>
  <dxfs count="36">
    <dxf>
      <font>
        <b/>
        <i val="0"/>
        <color rgb="FFFF0000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5050"/>
      <color rgb="FFFF7C80"/>
      <color rgb="FFF8856E"/>
      <color rgb="FFFF9966"/>
      <color rgb="FF4F81BD"/>
      <color rgb="FF006100"/>
      <color rgb="FF9C0006"/>
      <color rgb="FFEAF0F6"/>
      <color rgb="FF005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39997558519241921"/>
    <pageSetUpPr fitToPage="1"/>
  </sheetPr>
  <dimension ref="A1:AZ239"/>
  <sheetViews>
    <sheetView showGridLines="0" tabSelected="1" topLeftCell="A55" zoomScaleNormal="100" zoomScaleSheetLayoutView="85" zoomScalePageLayoutView="60" workbookViewId="0">
      <selection activeCell="C132" sqref="C132:E132"/>
    </sheetView>
  </sheetViews>
  <sheetFormatPr defaultColWidth="0" defaultRowHeight="12" x14ac:dyDescent="0.2"/>
  <cols>
    <col min="1" max="1" width="1.7109375" style="30" customWidth="1"/>
    <col min="2" max="2" width="63.42578125" style="30" customWidth="1"/>
    <col min="3" max="5" width="24.28515625" style="30" customWidth="1"/>
    <col min="6" max="6" width="1.7109375" style="34" customWidth="1"/>
    <col min="7" max="10" width="9.140625" style="34" hidden="1" customWidth="1"/>
    <col min="11" max="11" width="20.28515625" style="34" hidden="1" customWidth="1"/>
    <col min="12" max="17" width="9.140625" style="34" hidden="1" customWidth="1"/>
    <col min="18" max="18" width="47.5703125" style="34" hidden="1" customWidth="1"/>
    <col min="19" max="19" width="10.42578125" style="34" hidden="1" customWidth="1"/>
    <col min="20" max="20" width="16.140625" style="34" hidden="1" customWidth="1"/>
    <col min="21" max="22" width="9.140625" style="34" hidden="1" customWidth="1"/>
    <col min="23" max="23" width="23.140625" style="34" hidden="1" customWidth="1"/>
    <col min="24" max="24" width="17.5703125" style="34" hidden="1" customWidth="1"/>
    <col min="25" max="25" width="9.140625" style="34" customWidth="1"/>
    <col min="26" max="26" width="5.7109375" style="34" customWidth="1"/>
    <col min="27" max="27" width="6.28515625" style="34" customWidth="1"/>
    <col min="28" max="28" width="7.7109375" style="34" customWidth="1"/>
    <col min="29" max="29" width="9.85546875" style="34" customWidth="1"/>
    <col min="30" max="50" width="9.140625" style="34" customWidth="1"/>
    <col min="51" max="52" width="0" style="34" hidden="1" customWidth="1"/>
    <col min="53" max="16384" width="9.140625" style="34" hidden="1"/>
  </cols>
  <sheetData>
    <row r="1" spans="2:52" ht="9.6" customHeight="1" thickBot="1" x14ac:dyDescent="0.25">
      <c r="F1" s="30"/>
      <c r="R1" s="34">
        <f>COUNTA(R2:R236)</f>
        <v>235</v>
      </c>
      <c r="S1" s="34">
        <f>COUNTA(S2:S236)</f>
        <v>235</v>
      </c>
      <c r="T1" s="34">
        <f>COUNTA(T2:T236)</f>
        <v>235</v>
      </c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2:52" ht="12.75" customHeight="1" x14ac:dyDescent="0.25">
      <c r="B2" s="140"/>
      <c r="C2" s="141"/>
      <c r="D2" s="406" t="s">
        <v>585</v>
      </c>
      <c r="E2" s="407"/>
      <c r="F2" s="30"/>
      <c r="R2" t="s">
        <v>0</v>
      </c>
      <c r="S2">
        <v>253255950</v>
      </c>
      <c r="T2" t="s">
        <v>1</v>
      </c>
      <c r="U2" t="s">
        <v>430</v>
      </c>
      <c r="V2" s="34" t="s">
        <v>517</v>
      </c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2:52" ht="31.15" customHeight="1" x14ac:dyDescent="0.25">
      <c r="B3" s="142"/>
      <c r="C3" s="64"/>
      <c r="D3" s="408"/>
      <c r="E3" s="409"/>
      <c r="F3" s="30"/>
      <c r="R3" t="s">
        <v>2</v>
      </c>
      <c r="S3">
        <v>152903578</v>
      </c>
      <c r="T3" t="s">
        <v>1</v>
      </c>
      <c r="U3" t="s">
        <v>446</v>
      </c>
      <c r="V3" s="67" t="s">
        <v>517</v>
      </c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</row>
    <row r="4" spans="2:52" ht="31.15" customHeight="1" x14ac:dyDescent="0.25">
      <c r="B4" s="142"/>
      <c r="C4" s="64"/>
      <c r="D4" s="408"/>
      <c r="E4" s="409"/>
      <c r="F4" s="30"/>
      <c r="R4" t="s">
        <v>3</v>
      </c>
      <c r="S4">
        <v>152968145</v>
      </c>
      <c r="T4" t="s">
        <v>1</v>
      </c>
      <c r="U4" t="s">
        <v>48</v>
      </c>
      <c r="V4" s="34" t="s">
        <v>517</v>
      </c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</row>
    <row r="5" spans="2:52" ht="13.15" customHeight="1" x14ac:dyDescent="0.25">
      <c r="B5" s="142"/>
      <c r="C5" s="64"/>
      <c r="D5" s="64"/>
      <c r="E5" s="143"/>
      <c r="F5" s="30"/>
      <c r="R5" t="s">
        <v>7</v>
      </c>
      <c r="S5">
        <v>149693995</v>
      </c>
      <c r="T5" t="s">
        <v>18</v>
      </c>
      <c r="U5" t="s">
        <v>446</v>
      </c>
      <c r="V5" s="34" t="s">
        <v>536</v>
      </c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</row>
    <row r="6" spans="2:52" ht="13.15" customHeight="1" x14ac:dyDescent="0.25">
      <c r="B6" s="419" t="s">
        <v>5</v>
      </c>
      <c r="C6" s="420"/>
      <c r="D6" s="420"/>
      <c r="E6" s="421"/>
      <c r="F6" s="30"/>
      <c r="R6" t="s">
        <v>9</v>
      </c>
      <c r="S6">
        <v>149951417</v>
      </c>
      <c r="T6" t="s">
        <v>1</v>
      </c>
      <c r="U6" t="s">
        <v>446</v>
      </c>
      <c r="V6" s="34" t="s">
        <v>536</v>
      </c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</row>
    <row r="7" spans="2:52" ht="13.15" customHeight="1" x14ac:dyDescent="0.25">
      <c r="B7" s="144"/>
      <c r="C7" s="32"/>
      <c r="D7" s="32"/>
      <c r="E7" s="145"/>
      <c r="F7" s="30"/>
      <c r="R7" t="s">
        <v>6</v>
      </c>
      <c r="S7">
        <v>149947714</v>
      </c>
      <c r="T7" t="s">
        <v>1</v>
      </c>
      <c r="U7" t="s">
        <v>432</v>
      </c>
      <c r="V7" s="34" t="s">
        <v>536</v>
      </c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</row>
    <row r="8" spans="2:52" ht="18.75" x14ac:dyDescent="0.3">
      <c r="B8" s="146" t="s">
        <v>8</v>
      </c>
      <c r="C8" s="422" t="s">
        <v>66</v>
      </c>
      <c r="D8" s="422"/>
      <c r="E8" s="423"/>
      <c r="F8" s="30"/>
      <c r="R8" t="s">
        <v>4</v>
      </c>
      <c r="S8">
        <v>149566841</v>
      </c>
      <c r="T8" t="s">
        <v>1</v>
      </c>
      <c r="U8" t="s">
        <v>430</v>
      </c>
      <c r="V8" s="34" t="s">
        <v>536</v>
      </c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</row>
    <row r="9" spans="2:52" ht="15" x14ac:dyDescent="0.25">
      <c r="B9" s="147" t="s">
        <v>10</v>
      </c>
      <c r="C9" s="410" t="str">
        <f>IFERROR(VLOOKUP(C8,$R$1:$T$243,3,FALSE),"")</f>
        <v>Uždaroji akcinė bendrovė (UAB)</v>
      </c>
      <c r="D9" s="410"/>
      <c r="E9" s="411"/>
      <c r="F9" s="30"/>
      <c r="H9" s="34" t="s">
        <v>11</v>
      </c>
      <c r="L9" s="34" t="s">
        <v>12</v>
      </c>
      <c r="R9" t="s">
        <v>13</v>
      </c>
      <c r="S9">
        <v>250135860</v>
      </c>
      <c r="T9" t="s">
        <v>1</v>
      </c>
      <c r="U9" t="s">
        <v>433</v>
      </c>
      <c r="V9" s="34" t="s">
        <v>536</v>
      </c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</row>
    <row r="10" spans="2:52" ht="15" x14ac:dyDescent="0.25">
      <c r="B10" s="148" t="s">
        <v>14</v>
      </c>
      <c r="C10" s="410">
        <f>IFERROR(VLOOKUP(C8,$R$2:$S$243,2,FALSE),"")</f>
        <v>152007157</v>
      </c>
      <c r="D10" s="410"/>
      <c r="E10" s="411"/>
      <c r="F10" s="30"/>
      <c r="H10" s="34" t="s">
        <v>1</v>
      </c>
      <c r="L10" s="34" t="s">
        <v>15</v>
      </c>
      <c r="R10" t="s">
        <v>16</v>
      </c>
      <c r="S10">
        <v>153720195</v>
      </c>
      <c r="T10" t="s">
        <v>18</v>
      </c>
      <c r="U10" t="s">
        <v>446</v>
      </c>
      <c r="V10" s="34" t="s">
        <v>533</v>
      </c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</row>
    <row r="11" spans="2:52" ht="15" x14ac:dyDescent="0.25">
      <c r="B11" s="148" t="s">
        <v>444</v>
      </c>
      <c r="C11" s="424" t="str">
        <f>IFERROR(VLOOKUP(C8,$R$2:$U$243,4,FALSE),"")</f>
        <v>Kita</v>
      </c>
      <c r="D11" s="424"/>
      <c r="E11" s="425"/>
      <c r="F11" s="30"/>
      <c r="L11" s="34" t="s">
        <v>22</v>
      </c>
      <c r="R11" t="s">
        <v>25</v>
      </c>
      <c r="S11">
        <v>154112751</v>
      </c>
      <c r="T11" t="s">
        <v>1</v>
      </c>
      <c r="U11" t="s">
        <v>432</v>
      </c>
      <c r="V11" s="34" t="s">
        <v>541</v>
      </c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</row>
    <row r="12" spans="2:52" ht="15" x14ac:dyDescent="0.25">
      <c r="B12" s="148" t="s">
        <v>26</v>
      </c>
      <c r="C12" s="412" t="s">
        <v>587</v>
      </c>
      <c r="D12" s="412"/>
      <c r="E12" s="413"/>
      <c r="F12" s="30"/>
      <c r="H12" s="34" t="s">
        <v>27</v>
      </c>
      <c r="L12" s="34" t="s">
        <v>24</v>
      </c>
      <c r="R12" t="s">
        <v>20</v>
      </c>
      <c r="S12">
        <v>154138664</v>
      </c>
      <c r="T12" t="s">
        <v>1</v>
      </c>
      <c r="U12" t="s">
        <v>430</v>
      </c>
      <c r="V12" s="34" t="s">
        <v>541</v>
      </c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</row>
    <row r="13" spans="2:52" ht="15" x14ac:dyDescent="0.25">
      <c r="B13" s="148" t="s">
        <v>576</v>
      </c>
      <c r="C13" s="428">
        <v>44896</v>
      </c>
      <c r="D13" s="426"/>
      <c r="E13" s="427"/>
      <c r="F13" s="30"/>
      <c r="L13" s="34" t="s">
        <v>28</v>
      </c>
      <c r="R13" t="s">
        <v>23</v>
      </c>
      <c r="S13">
        <v>154111083</v>
      </c>
      <c r="T13" t="s">
        <v>1</v>
      </c>
      <c r="U13" t="s">
        <v>446</v>
      </c>
      <c r="V13" s="34" t="s">
        <v>541</v>
      </c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</row>
    <row r="14" spans="2:52" ht="15" x14ac:dyDescent="0.25">
      <c r="B14" s="148" t="s">
        <v>445</v>
      </c>
      <c r="C14" s="426" t="s">
        <v>589</v>
      </c>
      <c r="D14" s="426"/>
      <c r="E14" s="427"/>
      <c r="F14" s="30"/>
      <c r="R14" t="s">
        <v>36</v>
      </c>
      <c r="S14">
        <v>152814478</v>
      </c>
      <c r="T14" t="s">
        <v>11</v>
      </c>
      <c r="U14" t="s">
        <v>446</v>
      </c>
      <c r="V14" s="34" t="s">
        <v>527</v>
      </c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</row>
    <row r="15" spans="2:52" ht="15" x14ac:dyDescent="0.25">
      <c r="B15" s="148" t="s">
        <v>30</v>
      </c>
      <c r="C15" s="414" t="s">
        <v>588</v>
      </c>
      <c r="D15" s="414"/>
      <c r="E15" s="415"/>
      <c r="F15" s="30"/>
      <c r="H15" s="34" t="s">
        <v>31</v>
      </c>
      <c r="R15" t="s">
        <v>33</v>
      </c>
      <c r="S15">
        <v>152840633</v>
      </c>
      <c r="T15" t="s">
        <v>1</v>
      </c>
      <c r="U15" t="s">
        <v>432</v>
      </c>
      <c r="V15" s="67" t="s">
        <v>527</v>
      </c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</row>
    <row r="16" spans="2:52" ht="15" x14ac:dyDescent="0.25">
      <c r="B16" s="148"/>
      <c r="C16" s="35"/>
      <c r="D16" s="35"/>
      <c r="E16" s="149"/>
      <c r="F16" s="30"/>
      <c r="H16" s="34" t="s">
        <v>34</v>
      </c>
      <c r="L16" s="34" t="s">
        <v>32</v>
      </c>
      <c r="R16" t="s">
        <v>29</v>
      </c>
      <c r="S16">
        <v>152812840</v>
      </c>
      <c r="T16" t="s">
        <v>1</v>
      </c>
      <c r="U16" t="s">
        <v>430</v>
      </c>
      <c r="V16" s="34" t="s">
        <v>527</v>
      </c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</row>
    <row r="17" spans="2:50" ht="15" x14ac:dyDescent="0.25">
      <c r="B17" s="148"/>
      <c r="C17" s="416" t="s">
        <v>37</v>
      </c>
      <c r="D17" s="417"/>
      <c r="E17" s="418"/>
      <c r="F17" s="30"/>
      <c r="H17" s="34" t="s">
        <v>38</v>
      </c>
      <c r="L17" s="34" t="s">
        <v>35</v>
      </c>
      <c r="R17" t="s">
        <v>40</v>
      </c>
      <c r="S17">
        <v>154724428</v>
      </c>
      <c r="T17" t="s">
        <v>18</v>
      </c>
      <c r="U17" t="s">
        <v>446</v>
      </c>
      <c r="V17" s="34" t="s">
        <v>537</v>
      </c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</row>
    <row r="18" spans="2:50" ht="15" x14ac:dyDescent="0.25">
      <c r="B18" s="148" t="s">
        <v>41</v>
      </c>
      <c r="C18" s="445" t="s">
        <v>42</v>
      </c>
      <c r="D18" s="445"/>
      <c r="E18" s="150" t="s">
        <v>43</v>
      </c>
      <c r="F18" s="30"/>
      <c r="H18" s="34" t="s">
        <v>44</v>
      </c>
      <c r="L18" s="34" t="s">
        <v>39</v>
      </c>
      <c r="R18" t="s">
        <v>50</v>
      </c>
      <c r="S18">
        <v>154866655</v>
      </c>
      <c r="T18" t="s">
        <v>1</v>
      </c>
      <c r="U18" t="s">
        <v>432</v>
      </c>
      <c r="V18" s="67" t="s">
        <v>537</v>
      </c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</row>
    <row r="19" spans="2:50" ht="15" x14ac:dyDescent="0.25">
      <c r="B19" s="151" t="s">
        <v>47</v>
      </c>
      <c r="C19" s="446"/>
      <c r="D19" s="447"/>
      <c r="E19" s="152"/>
      <c r="F19" s="30"/>
      <c r="H19" s="34" t="s">
        <v>48</v>
      </c>
      <c r="L19" s="34" t="s">
        <v>45</v>
      </c>
      <c r="R19" t="s">
        <v>54</v>
      </c>
      <c r="S19">
        <v>154850665</v>
      </c>
      <c r="T19" t="s">
        <v>1</v>
      </c>
      <c r="U19" t="s">
        <v>430</v>
      </c>
      <c r="V19" s="67" t="s">
        <v>537</v>
      </c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</row>
    <row r="20" spans="2:50" ht="15" x14ac:dyDescent="0.25">
      <c r="B20" s="151" t="s">
        <v>51</v>
      </c>
      <c r="C20" s="446"/>
      <c r="D20" s="447"/>
      <c r="E20" s="152"/>
      <c r="F20" s="30"/>
      <c r="H20" s="34" t="s">
        <v>52</v>
      </c>
      <c r="L20" s="34" t="s">
        <v>49</v>
      </c>
      <c r="R20" t="s">
        <v>46</v>
      </c>
      <c r="S20">
        <v>154742789</v>
      </c>
      <c r="T20" t="s">
        <v>1</v>
      </c>
      <c r="U20" t="s">
        <v>48</v>
      </c>
      <c r="V20" s="34" t="s">
        <v>537</v>
      </c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</row>
    <row r="21" spans="2:50" ht="15" x14ac:dyDescent="0.25">
      <c r="B21" s="151" t="s">
        <v>55</v>
      </c>
      <c r="C21" s="426"/>
      <c r="D21" s="448"/>
      <c r="E21" s="152"/>
      <c r="F21" s="30"/>
      <c r="H21" s="34" t="s">
        <v>56</v>
      </c>
      <c r="L21" s="34" t="s">
        <v>53</v>
      </c>
      <c r="R21" t="s">
        <v>57</v>
      </c>
      <c r="S21">
        <v>152003098</v>
      </c>
      <c r="T21" t="s">
        <v>11</v>
      </c>
      <c r="U21" t="s">
        <v>432</v>
      </c>
      <c r="V21" s="34" t="s">
        <v>518</v>
      </c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</row>
    <row r="22" spans="2:50" ht="15" x14ac:dyDescent="0.25">
      <c r="B22" s="151" t="s">
        <v>58</v>
      </c>
      <c r="C22" s="426"/>
      <c r="D22" s="448"/>
      <c r="E22" s="152"/>
      <c r="F22" s="30"/>
      <c r="H22" s="34" t="s">
        <v>59</v>
      </c>
      <c r="R22" t="s">
        <v>66</v>
      </c>
      <c r="S22">
        <v>152007157</v>
      </c>
      <c r="T22" t="s">
        <v>1</v>
      </c>
      <c r="U22" t="s">
        <v>446</v>
      </c>
      <c r="V22" s="67" t="s">
        <v>518</v>
      </c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</row>
    <row r="23" spans="2:50" ht="16.5" customHeight="1" x14ac:dyDescent="0.25">
      <c r="B23" s="151" t="s">
        <v>61</v>
      </c>
      <c r="C23" s="426"/>
      <c r="D23" s="448"/>
      <c r="E23" s="152"/>
      <c r="F23" s="30"/>
      <c r="H23" s="34" t="s">
        <v>62</v>
      </c>
      <c r="R23" t="s">
        <v>63</v>
      </c>
      <c r="S23">
        <v>300076944</v>
      </c>
      <c r="T23" t="s">
        <v>1</v>
      </c>
      <c r="U23" t="s">
        <v>446</v>
      </c>
      <c r="V23" s="34" t="s">
        <v>518</v>
      </c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</row>
    <row r="24" spans="2:50" ht="16.5" customHeight="1" x14ac:dyDescent="0.25">
      <c r="B24" s="151" t="s">
        <v>64</v>
      </c>
      <c r="C24" s="426"/>
      <c r="D24" s="448"/>
      <c r="E24" s="152"/>
      <c r="F24" s="30"/>
      <c r="H24" s="34" t="s">
        <v>65</v>
      </c>
      <c r="R24" t="s">
        <v>60</v>
      </c>
      <c r="S24">
        <v>301500997</v>
      </c>
      <c r="T24" t="s">
        <v>1</v>
      </c>
      <c r="U24" t="s">
        <v>430</v>
      </c>
      <c r="V24" s="67" t="s">
        <v>518</v>
      </c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</row>
    <row r="25" spans="2:50" ht="15" x14ac:dyDescent="0.25">
      <c r="B25" s="151" t="s">
        <v>67</v>
      </c>
      <c r="C25" s="426"/>
      <c r="D25" s="448"/>
      <c r="E25" s="152"/>
      <c r="F25" s="30"/>
      <c r="R25" t="s">
        <v>70</v>
      </c>
      <c r="S25">
        <v>181613656</v>
      </c>
      <c r="T25" t="s">
        <v>1</v>
      </c>
      <c r="U25" t="s">
        <v>446</v>
      </c>
      <c r="V25" s="34" t="s">
        <v>544</v>
      </c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</row>
    <row r="26" spans="2:50" ht="15" x14ac:dyDescent="0.25">
      <c r="B26" s="151" t="s">
        <v>69</v>
      </c>
      <c r="C26" s="446"/>
      <c r="D26" s="447"/>
      <c r="E26" s="152"/>
      <c r="F26" s="30"/>
      <c r="R26" t="s">
        <v>68</v>
      </c>
      <c r="S26">
        <v>305802733</v>
      </c>
      <c r="T26" t="s">
        <v>1</v>
      </c>
      <c r="U26" t="s">
        <v>48</v>
      </c>
      <c r="V26" s="34" t="s">
        <v>544</v>
      </c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</row>
    <row r="27" spans="2:50" ht="15" x14ac:dyDescent="0.25">
      <c r="B27" s="151" t="s">
        <v>71</v>
      </c>
      <c r="C27" s="446"/>
      <c r="D27" s="447"/>
      <c r="E27" s="152"/>
      <c r="F27" s="30"/>
      <c r="R27" t="s">
        <v>436</v>
      </c>
      <c r="S27">
        <v>155402647</v>
      </c>
      <c r="T27" t="s">
        <v>18</v>
      </c>
      <c r="U27" t="s">
        <v>446</v>
      </c>
      <c r="V27" s="34" t="s">
        <v>530</v>
      </c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</row>
    <row r="28" spans="2:50" ht="15" x14ac:dyDescent="0.25">
      <c r="B28" s="151" t="s">
        <v>73</v>
      </c>
      <c r="C28" s="446"/>
      <c r="D28" s="447"/>
      <c r="E28" s="152"/>
      <c r="F28" s="30"/>
      <c r="R28" t="s">
        <v>74</v>
      </c>
      <c r="S28">
        <v>155513971</v>
      </c>
      <c r="T28" t="s">
        <v>1</v>
      </c>
      <c r="U28" t="s">
        <v>446</v>
      </c>
      <c r="V28" s="34" t="s">
        <v>530</v>
      </c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</row>
    <row r="29" spans="2:50" ht="15" x14ac:dyDescent="0.25">
      <c r="B29" s="151" t="s">
        <v>75</v>
      </c>
      <c r="C29" s="449" t="s">
        <v>76</v>
      </c>
      <c r="D29" s="450"/>
      <c r="E29" s="153">
        <f>100%-SUM(E19:E28)</f>
        <v>1</v>
      </c>
      <c r="F29" s="30"/>
      <c r="R29" t="s">
        <v>435</v>
      </c>
      <c r="S29">
        <v>155461670</v>
      </c>
      <c r="T29" t="s">
        <v>1</v>
      </c>
      <c r="U29" t="s">
        <v>430</v>
      </c>
      <c r="V29" s="34" t="s">
        <v>530</v>
      </c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</row>
    <row r="30" spans="2:50" ht="15" x14ac:dyDescent="0.25">
      <c r="B30" s="151"/>
      <c r="C30" s="70"/>
      <c r="D30" s="70"/>
      <c r="E30" s="154"/>
      <c r="F30" s="30"/>
      <c r="R30" t="s">
        <v>72</v>
      </c>
      <c r="S30">
        <v>155475990</v>
      </c>
      <c r="T30" t="s">
        <v>1</v>
      </c>
      <c r="U30" t="s">
        <v>48</v>
      </c>
      <c r="V30" s="34" t="s">
        <v>530</v>
      </c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</row>
    <row r="31" spans="2:50" ht="15" x14ac:dyDescent="0.25">
      <c r="B31" s="155" t="s">
        <v>78</v>
      </c>
      <c r="C31" s="451">
        <v>1</v>
      </c>
      <c r="D31" s="451"/>
      <c r="E31" s="452"/>
      <c r="F31" s="30"/>
      <c r="R31" t="s">
        <v>77</v>
      </c>
      <c r="S31">
        <v>255512870</v>
      </c>
      <c r="T31" t="s">
        <v>1</v>
      </c>
      <c r="U31" t="s">
        <v>446</v>
      </c>
      <c r="V31" s="34" t="s">
        <v>530</v>
      </c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</row>
    <row r="32" spans="2:50" ht="24" x14ac:dyDescent="0.25">
      <c r="B32" s="156" t="s">
        <v>80</v>
      </c>
      <c r="C32" s="453"/>
      <c r="D32" s="453"/>
      <c r="E32" s="454"/>
      <c r="F32" s="30"/>
      <c r="H32" s="66"/>
      <c r="R32" t="s">
        <v>79</v>
      </c>
      <c r="S32">
        <v>155634880</v>
      </c>
      <c r="T32" t="s">
        <v>1</v>
      </c>
      <c r="U32" t="s">
        <v>432</v>
      </c>
      <c r="V32" s="34" t="s">
        <v>530</v>
      </c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</row>
    <row r="33" spans="1:50" ht="15" x14ac:dyDescent="0.25">
      <c r="B33" s="148"/>
      <c r="C33" s="70"/>
      <c r="D33" s="70"/>
      <c r="E33" s="154"/>
      <c r="F33" s="30"/>
      <c r="I33" s="66"/>
      <c r="J33" s="66"/>
      <c r="R33" t="s">
        <v>85</v>
      </c>
      <c r="S33">
        <v>156576661</v>
      </c>
      <c r="T33" t="s">
        <v>1</v>
      </c>
      <c r="U33" t="s">
        <v>48</v>
      </c>
      <c r="V33" s="34" t="s">
        <v>548</v>
      </c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</row>
    <row r="34" spans="1:50" ht="24" x14ac:dyDescent="0.25">
      <c r="B34" s="157" t="s">
        <v>82</v>
      </c>
      <c r="C34" s="457"/>
      <c r="D34" s="457"/>
      <c r="E34" s="458"/>
      <c r="F34" s="30"/>
      <c r="M34" s="66"/>
      <c r="N34" s="66"/>
      <c r="O34" s="66"/>
      <c r="P34" s="66"/>
      <c r="Q34" s="66"/>
      <c r="R34" t="s">
        <v>88</v>
      </c>
      <c r="S34">
        <v>156595252</v>
      </c>
      <c r="T34" t="s">
        <v>1</v>
      </c>
      <c r="U34" t="s">
        <v>446</v>
      </c>
      <c r="V34" s="34" t="s">
        <v>548</v>
      </c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</row>
    <row r="35" spans="1:50" ht="24" x14ac:dyDescent="0.25">
      <c r="B35" s="157" t="s">
        <v>84</v>
      </c>
      <c r="C35" s="459"/>
      <c r="D35" s="459"/>
      <c r="E35" s="460"/>
      <c r="F35" s="30"/>
      <c r="R35" t="s">
        <v>81</v>
      </c>
      <c r="S35">
        <v>156916523</v>
      </c>
      <c r="T35" t="s">
        <v>1</v>
      </c>
      <c r="U35" t="s">
        <v>446</v>
      </c>
      <c r="V35" s="34" t="s">
        <v>548</v>
      </c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</row>
    <row r="36" spans="1:50" ht="15" x14ac:dyDescent="0.25">
      <c r="B36" s="148"/>
      <c r="C36" s="70"/>
      <c r="D36" s="70"/>
      <c r="E36" s="154"/>
      <c r="F36" s="30"/>
      <c r="R36" t="s">
        <v>86</v>
      </c>
      <c r="S36">
        <v>156737189</v>
      </c>
      <c r="T36" t="s">
        <v>1</v>
      </c>
      <c r="U36" t="s">
        <v>432</v>
      </c>
      <c r="V36" s="67" t="s">
        <v>548</v>
      </c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</row>
    <row r="37" spans="1:50" ht="24.6" customHeight="1" x14ac:dyDescent="0.25">
      <c r="B37" s="148"/>
      <c r="C37" s="443" t="s">
        <v>87</v>
      </c>
      <c r="D37" s="443"/>
      <c r="E37" s="444"/>
      <c r="F37" s="30"/>
      <c r="R37" t="s">
        <v>83</v>
      </c>
      <c r="S37">
        <v>256564350</v>
      </c>
      <c r="T37" t="s">
        <v>1</v>
      </c>
      <c r="U37" t="s">
        <v>430</v>
      </c>
      <c r="V37" s="67" t="s">
        <v>548</v>
      </c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</row>
    <row r="38" spans="1:50" s="66" customFormat="1" ht="12" customHeight="1" x14ac:dyDescent="0.25">
      <c r="A38" s="30"/>
      <c r="B38" s="158"/>
      <c r="C38" s="455" t="s">
        <v>89</v>
      </c>
      <c r="D38" s="455"/>
      <c r="E38" s="456"/>
      <c r="F38" s="30"/>
      <c r="H38" s="67"/>
      <c r="I38" s="34"/>
      <c r="J38" s="34"/>
      <c r="K38" s="34"/>
      <c r="L38" s="34"/>
      <c r="M38" s="34"/>
      <c r="N38" s="34"/>
      <c r="O38" s="34"/>
      <c r="P38" s="34"/>
      <c r="Q38" s="34"/>
      <c r="R38" t="s">
        <v>94</v>
      </c>
      <c r="S38">
        <v>157536164</v>
      </c>
      <c r="T38" t="s">
        <v>1</v>
      </c>
      <c r="U38" t="s">
        <v>48</v>
      </c>
      <c r="V38" s="67" t="s">
        <v>549</v>
      </c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</row>
    <row r="39" spans="1:50" ht="12" customHeight="1" x14ac:dyDescent="0.25">
      <c r="B39" s="159"/>
      <c r="C39" s="435" t="s">
        <v>91</v>
      </c>
      <c r="D39" s="435"/>
      <c r="E39" s="436"/>
      <c r="F39" s="30"/>
      <c r="H39" s="67"/>
      <c r="I39" s="67"/>
      <c r="J39" s="67"/>
      <c r="R39" t="s">
        <v>92</v>
      </c>
      <c r="S39">
        <v>157521319</v>
      </c>
      <c r="T39" t="s">
        <v>1</v>
      </c>
      <c r="U39" t="s">
        <v>446</v>
      </c>
      <c r="V39" s="67" t="s">
        <v>549</v>
      </c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</row>
    <row r="40" spans="1:50" ht="15" x14ac:dyDescent="0.25">
      <c r="B40" s="159"/>
      <c r="C40" s="437" t="s">
        <v>93</v>
      </c>
      <c r="D40" s="437"/>
      <c r="E40" s="438"/>
      <c r="F40" s="30"/>
      <c r="I40" s="67"/>
      <c r="J40" s="67"/>
      <c r="M40" s="67"/>
      <c r="N40" s="67"/>
      <c r="O40" s="67"/>
      <c r="P40" s="67"/>
      <c r="Q40" s="67"/>
      <c r="R40" t="s">
        <v>90</v>
      </c>
      <c r="S40">
        <v>157531950</v>
      </c>
      <c r="T40" t="s">
        <v>1</v>
      </c>
      <c r="U40" t="s">
        <v>430</v>
      </c>
      <c r="V40" s="67" t="s">
        <v>549</v>
      </c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</row>
    <row r="41" spans="1:50" ht="27" customHeight="1" thickBot="1" x14ac:dyDescent="0.3">
      <c r="B41" s="160" t="s">
        <v>95</v>
      </c>
      <c r="C41" s="213" t="s">
        <v>448</v>
      </c>
      <c r="D41" s="37"/>
      <c r="E41" s="214" t="s">
        <v>449</v>
      </c>
      <c r="F41" s="30"/>
      <c r="H41" s="67"/>
      <c r="M41" s="67"/>
      <c r="N41" s="67"/>
      <c r="O41" s="67"/>
      <c r="P41" s="67"/>
      <c r="Q41" s="67"/>
      <c r="R41" t="s">
        <v>102</v>
      </c>
      <c r="S41">
        <v>158737526</v>
      </c>
      <c r="T41" t="s">
        <v>18</v>
      </c>
      <c r="U41" t="s">
        <v>446</v>
      </c>
      <c r="V41" s="34" t="s">
        <v>528</v>
      </c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</row>
    <row r="42" spans="1:50" ht="15" x14ac:dyDescent="0.25">
      <c r="B42" s="162" t="s">
        <v>97</v>
      </c>
      <c r="C42" s="27">
        <v>1091.5999999999999</v>
      </c>
      <c r="D42" s="34"/>
      <c r="E42" s="163">
        <v>1269</v>
      </c>
      <c r="F42" s="30"/>
      <c r="H42" s="67"/>
      <c r="I42" s="67"/>
      <c r="J42" s="67"/>
      <c r="R42" t="s">
        <v>98</v>
      </c>
      <c r="S42">
        <v>158161361</v>
      </c>
      <c r="T42" t="s">
        <v>1</v>
      </c>
      <c r="U42" t="s">
        <v>48</v>
      </c>
      <c r="V42" s="67" t="s">
        <v>528</v>
      </c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</row>
    <row r="43" spans="1:50" ht="15" x14ac:dyDescent="0.25">
      <c r="B43" s="162" t="s">
        <v>99</v>
      </c>
      <c r="C43" s="26">
        <v>918.6</v>
      </c>
      <c r="D43" s="34"/>
      <c r="E43" s="164">
        <v>1021.5</v>
      </c>
      <c r="F43" s="30"/>
      <c r="I43" s="67"/>
      <c r="J43" s="67"/>
      <c r="K43" s="42"/>
      <c r="M43" s="67"/>
      <c r="N43" s="67"/>
      <c r="O43" s="67"/>
      <c r="P43" s="67"/>
      <c r="Q43" s="67"/>
      <c r="R43" t="s">
        <v>96</v>
      </c>
      <c r="S43">
        <v>258325370</v>
      </c>
      <c r="T43" t="s">
        <v>1</v>
      </c>
      <c r="U43" t="s">
        <v>446</v>
      </c>
      <c r="V43" s="34" t="s">
        <v>528</v>
      </c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</row>
    <row r="44" spans="1:50" s="67" customFormat="1" ht="15" x14ac:dyDescent="0.25">
      <c r="A44" s="30"/>
      <c r="B44" s="165" t="s">
        <v>101</v>
      </c>
      <c r="C44" s="41">
        <f>+C42-C43</f>
        <v>172.99999999999989</v>
      </c>
      <c r="D44" s="34"/>
      <c r="E44" s="166">
        <f>+E42-E43</f>
        <v>247.5</v>
      </c>
      <c r="F44" s="30"/>
      <c r="H44" s="34"/>
      <c r="I44" s="34"/>
      <c r="J44" s="34"/>
      <c r="K44" s="34"/>
      <c r="L44" s="43"/>
      <c r="R44" t="s">
        <v>100</v>
      </c>
      <c r="S44">
        <v>158275315</v>
      </c>
      <c r="T44" t="s">
        <v>1</v>
      </c>
      <c r="U44" t="s">
        <v>430</v>
      </c>
      <c r="V44" s="67" t="s">
        <v>528</v>
      </c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</row>
    <row r="45" spans="1:50" s="67" customFormat="1" ht="15" x14ac:dyDescent="0.25">
      <c r="A45" s="30"/>
      <c r="B45" s="162" t="s">
        <v>103</v>
      </c>
      <c r="C45" s="404"/>
      <c r="D45" s="48"/>
      <c r="E45" s="405"/>
      <c r="F45" s="30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t="s">
        <v>108</v>
      </c>
      <c r="S45">
        <v>258847030</v>
      </c>
      <c r="T45" t="s">
        <v>18</v>
      </c>
      <c r="U45" t="s">
        <v>446</v>
      </c>
      <c r="V45" s="34" t="s">
        <v>529</v>
      </c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</row>
    <row r="46" spans="1:50" ht="15" x14ac:dyDescent="0.25">
      <c r="B46" s="162" t="s">
        <v>105</v>
      </c>
      <c r="C46" s="25">
        <v>158.6</v>
      </c>
      <c r="D46" s="48"/>
      <c r="E46" s="167">
        <v>218.1</v>
      </c>
      <c r="F46" s="30"/>
      <c r="R46" t="s">
        <v>106</v>
      </c>
      <c r="S46">
        <v>158996646</v>
      </c>
      <c r="T46" t="s">
        <v>1</v>
      </c>
      <c r="U46" t="s">
        <v>432</v>
      </c>
      <c r="V46" s="34" t="s">
        <v>529</v>
      </c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</row>
    <row r="47" spans="1:50" s="67" customFormat="1" ht="15" x14ac:dyDescent="0.25">
      <c r="A47" s="30"/>
      <c r="B47" s="165" t="s">
        <v>107</v>
      </c>
      <c r="C47" s="41">
        <f>+C44-C45-C46</f>
        <v>14.399999999999892</v>
      </c>
      <c r="D47" s="34"/>
      <c r="E47" s="166">
        <f>+E44-E45-E46</f>
        <v>29.400000000000006</v>
      </c>
      <c r="F47" s="30"/>
      <c r="I47" s="34"/>
      <c r="J47" s="34"/>
      <c r="K47" s="34"/>
      <c r="L47" s="34"/>
      <c r="M47" s="34"/>
      <c r="N47" s="34"/>
      <c r="O47" s="34"/>
      <c r="P47" s="34"/>
      <c r="Q47" s="34"/>
      <c r="R47" t="s">
        <v>104</v>
      </c>
      <c r="S47">
        <v>158834726</v>
      </c>
      <c r="T47" t="s">
        <v>1</v>
      </c>
      <c r="U47" t="s">
        <v>430</v>
      </c>
      <c r="V47" s="67" t="s">
        <v>529</v>
      </c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</row>
    <row r="48" spans="1:50" s="67" customFormat="1" ht="15" x14ac:dyDescent="0.25">
      <c r="A48" s="30"/>
      <c r="B48" s="162" t="s">
        <v>109</v>
      </c>
      <c r="C48" s="29"/>
      <c r="D48" s="48"/>
      <c r="E48" s="168"/>
      <c r="F48" s="30"/>
      <c r="H48" s="34"/>
      <c r="K48" s="34"/>
      <c r="L48" s="34"/>
      <c r="M48" s="34"/>
      <c r="N48" s="34"/>
      <c r="O48" s="34"/>
      <c r="P48" s="34"/>
      <c r="Q48" s="34"/>
      <c r="R48" t="s">
        <v>110</v>
      </c>
      <c r="S48">
        <v>165717011</v>
      </c>
      <c r="T48" t="s">
        <v>1</v>
      </c>
      <c r="U48" t="s">
        <v>430</v>
      </c>
      <c r="V48" s="67" t="s">
        <v>550</v>
      </c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</row>
    <row r="49" spans="1:50" ht="15" x14ac:dyDescent="0.25">
      <c r="B49" s="162" t="s">
        <v>111</v>
      </c>
      <c r="C49" s="25">
        <v>0.1</v>
      </c>
      <c r="D49" s="48"/>
      <c r="E49" s="169">
        <v>1.3</v>
      </c>
      <c r="F49" s="30"/>
      <c r="H49" s="67"/>
      <c r="M49" s="67"/>
      <c r="N49" s="67"/>
      <c r="O49" s="67"/>
      <c r="P49" s="67"/>
      <c r="Q49" s="67"/>
      <c r="R49" t="s">
        <v>112</v>
      </c>
      <c r="S49">
        <v>235014830</v>
      </c>
      <c r="T49" t="s">
        <v>11</v>
      </c>
      <c r="U49" t="s">
        <v>432</v>
      </c>
      <c r="V49" s="34" t="s">
        <v>519</v>
      </c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</row>
    <row r="50" spans="1:50" ht="15" x14ac:dyDescent="0.25">
      <c r="B50" s="162" t="s">
        <v>113</v>
      </c>
      <c r="C50" s="44">
        <f>C51-C52</f>
        <v>1.8</v>
      </c>
      <c r="D50" s="34"/>
      <c r="E50" s="170">
        <f>E51-E52</f>
        <v>0.60000000000000009</v>
      </c>
      <c r="F50" s="30"/>
      <c r="I50" s="67"/>
      <c r="J50" s="67"/>
      <c r="R50" t="s">
        <v>128</v>
      </c>
      <c r="S50">
        <v>132626180</v>
      </c>
      <c r="T50" t="s">
        <v>18</v>
      </c>
      <c r="U50" t="s">
        <v>446</v>
      </c>
      <c r="V50" s="34" t="s">
        <v>519</v>
      </c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</row>
    <row r="51" spans="1:50" ht="15" x14ac:dyDescent="0.25">
      <c r="B51" s="171" t="s">
        <v>115</v>
      </c>
      <c r="C51" s="28">
        <v>1.8</v>
      </c>
      <c r="D51" s="48"/>
      <c r="E51" s="172">
        <v>2.1</v>
      </c>
      <c r="F51" s="30"/>
      <c r="I51" s="67"/>
      <c r="J51" s="67"/>
      <c r="M51" s="67"/>
      <c r="N51" s="67"/>
      <c r="O51" s="67"/>
      <c r="P51" s="67"/>
      <c r="Q51" s="67"/>
      <c r="R51" t="s">
        <v>130</v>
      </c>
      <c r="S51">
        <v>133810450</v>
      </c>
      <c r="T51" t="s">
        <v>18</v>
      </c>
      <c r="U51" t="s">
        <v>446</v>
      </c>
      <c r="V51" s="34" t="s">
        <v>519</v>
      </c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</row>
    <row r="52" spans="1:50" ht="15" x14ac:dyDescent="0.25">
      <c r="B52" s="171" t="s">
        <v>117</v>
      </c>
      <c r="C52" s="26"/>
      <c r="D52" s="48"/>
      <c r="E52" s="173">
        <v>1.5</v>
      </c>
      <c r="F52" s="30"/>
      <c r="I52" s="67"/>
      <c r="J52" s="67"/>
      <c r="M52" s="67"/>
      <c r="N52" s="67"/>
      <c r="O52" s="67"/>
      <c r="P52" s="67"/>
      <c r="Q52" s="67"/>
      <c r="R52" t="s">
        <v>124</v>
      </c>
      <c r="S52">
        <v>133607044</v>
      </c>
      <c r="T52" t="s">
        <v>1</v>
      </c>
      <c r="U52" t="s">
        <v>446</v>
      </c>
      <c r="V52" s="34" t="s">
        <v>519</v>
      </c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</row>
    <row r="53" spans="1:50" s="67" customFormat="1" ht="15" x14ac:dyDescent="0.25">
      <c r="A53" s="30"/>
      <c r="B53" s="165" t="s">
        <v>119</v>
      </c>
      <c r="C53" s="41">
        <f>+C47+C48+C49+C50</f>
        <v>16.299999999999891</v>
      </c>
      <c r="D53" s="34"/>
      <c r="E53" s="166">
        <f>+E47+E48+E49+E50</f>
        <v>31.300000000000008</v>
      </c>
      <c r="F53" s="30"/>
      <c r="H53" s="34"/>
      <c r="I53" s="34"/>
      <c r="J53" s="34"/>
      <c r="K53" s="34"/>
      <c r="L53" s="34"/>
      <c r="R53" t="s">
        <v>114</v>
      </c>
      <c r="S53">
        <v>133154754</v>
      </c>
      <c r="T53" t="s">
        <v>1</v>
      </c>
      <c r="U53" t="s">
        <v>48</v>
      </c>
      <c r="V53" s="67" t="s">
        <v>519</v>
      </c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</row>
    <row r="54" spans="1:50" ht="15" x14ac:dyDescent="0.25">
      <c r="B54" s="162" t="s">
        <v>121</v>
      </c>
      <c r="C54" s="5">
        <v>3.7</v>
      </c>
      <c r="D54" s="49"/>
      <c r="E54" s="174">
        <v>12.9</v>
      </c>
      <c r="F54" s="30"/>
      <c r="R54" t="s">
        <v>120</v>
      </c>
      <c r="S54">
        <v>132684155</v>
      </c>
      <c r="T54" t="s">
        <v>1</v>
      </c>
      <c r="U54" t="s">
        <v>446</v>
      </c>
      <c r="V54" s="67" t="s">
        <v>519</v>
      </c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</row>
    <row r="55" spans="1:50" s="67" customFormat="1" ht="15" x14ac:dyDescent="0.25">
      <c r="A55" s="30"/>
      <c r="B55" s="165" t="s">
        <v>123</v>
      </c>
      <c r="C55" s="41">
        <f>C53-C54</f>
        <v>12.599999999999891</v>
      </c>
      <c r="D55" s="34"/>
      <c r="E55" s="166">
        <f>E53-E54</f>
        <v>18.400000000000006</v>
      </c>
      <c r="F55" s="30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t="s">
        <v>118</v>
      </c>
      <c r="S55">
        <v>132616649</v>
      </c>
      <c r="T55" t="s">
        <v>1</v>
      </c>
      <c r="U55" t="s">
        <v>446</v>
      </c>
      <c r="V55" s="67" t="s">
        <v>519</v>
      </c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</row>
    <row r="56" spans="1:50" s="67" customFormat="1" ht="15" x14ac:dyDescent="0.25">
      <c r="A56" s="30"/>
      <c r="B56" s="175"/>
      <c r="C56" s="93"/>
      <c r="D56" s="34"/>
      <c r="E56" s="176"/>
      <c r="F56" s="30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t="s">
        <v>116</v>
      </c>
      <c r="S56">
        <v>132751369</v>
      </c>
      <c r="T56" t="s">
        <v>1</v>
      </c>
      <c r="U56" t="s">
        <v>430</v>
      </c>
      <c r="V56" s="67" t="s">
        <v>519</v>
      </c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</row>
    <row r="57" spans="1:50" s="67" customFormat="1" ht="30" customHeight="1" x14ac:dyDescent="0.25">
      <c r="A57" s="30"/>
      <c r="B57" s="159"/>
      <c r="C57" s="443" t="s">
        <v>87</v>
      </c>
      <c r="D57" s="443"/>
      <c r="E57" s="444"/>
      <c r="F57" s="30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t="s">
        <v>125</v>
      </c>
      <c r="S57">
        <v>135641038</v>
      </c>
      <c r="T57" t="s">
        <v>1</v>
      </c>
      <c r="U57" t="s">
        <v>446</v>
      </c>
      <c r="V57" s="34" t="s">
        <v>519</v>
      </c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</row>
    <row r="58" spans="1:50" ht="27" customHeight="1" thickBot="1" x14ac:dyDescent="0.3">
      <c r="B58" s="160" t="s">
        <v>127</v>
      </c>
      <c r="C58" s="242" t="s">
        <v>448</v>
      </c>
      <c r="D58" s="37"/>
      <c r="E58" s="243" t="s">
        <v>449</v>
      </c>
      <c r="F58" s="30"/>
      <c r="R58" t="s">
        <v>122</v>
      </c>
      <c r="S58">
        <v>233923260</v>
      </c>
      <c r="T58" t="s">
        <v>1</v>
      </c>
      <c r="U58" t="s">
        <v>446</v>
      </c>
      <c r="V58" s="34" t="s">
        <v>519</v>
      </c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</row>
    <row r="59" spans="1:50" ht="15" x14ac:dyDescent="0.25">
      <c r="B59" s="177" t="s">
        <v>129</v>
      </c>
      <c r="C59" s="1">
        <v>10</v>
      </c>
      <c r="D59" s="38"/>
      <c r="E59" s="172">
        <v>3</v>
      </c>
      <c r="F59" s="30"/>
      <c r="I59" s="67"/>
      <c r="J59" s="67"/>
      <c r="R59" t="s">
        <v>126</v>
      </c>
      <c r="S59">
        <v>132532496</v>
      </c>
      <c r="T59" t="s">
        <v>1</v>
      </c>
      <c r="U59" t="s">
        <v>446</v>
      </c>
      <c r="V59" s="34" t="s">
        <v>519</v>
      </c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</row>
    <row r="60" spans="1:50" ht="15" x14ac:dyDescent="0.25">
      <c r="B60" s="177" t="s">
        <v>131</v>
      </c>
      <c r="C60" s="24">
        <v>48.8</v>
      </c>
      <c r="D60" s="48"/>
      <c r="E60" s="178">
        <v>70.599999999999994</v>
      </c>
      <c r="F60" s="30"/>
      <c r="M60" s="67"/>
      <c r="N60" s="67"/>
      <c r="O60" s="67"/>
      <c r="P60" s="67"/>
      <c r="Q60" s="67"/>
      <c r="R60" t="s">
        <v>132</v>
      </c>
      <c r="S60">
        <v>159702357</v>
      </c>
      <c r="T60" t="s">
        <v>1</v>
      </c>
      <c r="U60" t="s">
        <v>430</v>
      </c>
      <c r="V60" s="34" t="s">
        <v>547</v>
      </c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</row>
    <row r="61" spans="1:50" ht="15" x14ac:dyDescent="0.25">
      <c r="B61" s="177" t="s">
        <v>133</v>
      </c>
      <c r="C61" s="24"/>
      <c r="D61" s="48"/>
      <c r="E61" s="178"/>
      <c r="F61" s="30"/>
      <c r="R61" t="s">
        <v>134</v>
      </c>
      <c r="S61">
        <v>301846604</v>
      </c>
      <c r="T61" t="s">
        <v>1</v>
      </c>
      <c r="U61" t="s">
        <v>432</v>
      </c>
      <c r="V61" s="34" t="s">
        <v>547</v>
      </c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</row>
    <row r="62" spans="1:50" ht="15" x14ac:dyDescent="0.25">
      <c r="B62" s="177" t="s">
        <v>135</v>
      </c>
      <c r="C62" s="24"/>
      <c r="D62" s="48"/>
      <c r="E62" s="178"/>
      <c r="F62" s="30"/>
      <c r="R62" t="s">
        <v>136</v>
      </c>
      <c r="S62">
        <v>166092559</v>
      </c>
      <c r="T62" t="s">
        <v>1</v>
      </c>
      <c r="U62" t="s">
        <v>432</v>
      </c>
      <c r="V62" s="67" t="s">
        <v>551</v>
      </c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</row>
    <row r="63" spans="1:50" ht="15" x14ac:dyDescent="0.25">
      <c r="B63" s="179" t="s">
        <v>137</v>
      </c>
      <c r="C63" s="46">
        <f>SUM(C59:C62)</f>
        <v>58.8</v>
      </c>
      <c r="D63" s="34"/>
      <c r="E63" s="180">
        <f>SUM(E59:E62)</f>
        <v>73.599999999999994</v>
      </c>
      <c r="F63" s="30"/>
      <c r="R63" t="s">
        <v>139</v>
      </c>
      <c r="S63">
        <v>161130867</v>
      </c>
      <c r="T63" t="s">
        <v>1</v>
      </c>
      <c r="U63" t="s">
        <v>446</v>
      </c>
      <c r="V63" s="67" t="s">
        <v>552</v>
      </c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</row>
    <row r="64" spans="1:50" s="67" customFormat="1" ht="15" x14ac:dyDescent="0.25">
      <c r="A64" s="30"/>
      <c r="B64" s="159"/>
      <c r="C64" s="57"/>
      <c r="D64" s="34"/>
      <c r="E64" s="181"/>
      <c r="F64" s="30"/>
      <c r="I64" s="34"/>
      <c r="J64" s="34"/>
      <c r="K64" s="34"/>
      <c r="L64" s="34"/>
      <c r="M64" s="34"/>
      <c r="N64" s="34"/>
      <c r="O64" s="34"/>
      <c r="P64" s="34"/>
      <c r="Q64" s="34"/>
      <c r="R64" t="s">
        <v>141</v>
      </c>
      <c r="S64">
        <v>161186428</v>
      </c>
      <c r="T64" t="s">
        <v>1</v>
      </c>
      <c r="U64" t="s">
        <v>430</v>
      </c>
      <c r="V64" s="67" t="s">
        <v>552</v>
      </c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</row>
    <row r="65" spans="1:50" ht="12.75" customHeight="1" x14ac:dyDescent="0.25">
      <c r="B65" s="182" t="s">
        <v>140</v>
      </c>
      <c r="C65" s="28">
        <v>42.7</v>
      </c>
      <c r="D65" s="48"/>
      <c r="E65" s="172">
        <v>61.2</v>
      </c>
      <c r="F65" s="30"/>
      <c r="H65" s="67"/>
      <c r="I65" s="67"/>
      <c r="J65" s="67"/>
      <c r="R65" t="s">
        <v>138</v>
      </c>
      <c r="S65">
        <v>161229484</v>
      </c>
      <c r="T65" t="s">
        <v>1</v>
      </c>
      <c r="U65" t="s">
        <v>48</v>
      </c>
      <c r="V65" s="67" t="s">
        <v>552</v>
      </c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</row>
    <row r="66" spans="1:50" ht="12.75" customHeight="1" x14ac:dyDescent="0.25">
      <c r="B66" s="183" t="s">
        <v>142</v>
      </c>
      <c r="C66" s="24">
        <v>317.10000000000002</v>
      </c>
      <c r="D66" s="48"/>
      <c r="E66" s="178">
        <v>324.7</v>
      </c>
      <c r="F66" s="30"/>
      <c r="H66" s="67"/>
      <c r="I66" s="67"/>
      <c r="J66" s="67"/>
      <c r="M66" s="67"/>
      <c r="N66" s="67"/>
      <c r="O66" s="67"/>
      <c r="P66" s="67"/>
      <c r="Q66" s="67"/>
      <c r="R66" t="s">
        <v>145</v>
      </c>
      <c r="S66">
        <v>162441351</v>
      </c>
      <c r="T66" t="s">
        <v>1</v>
      </c>
      <c r="U66" t="s">
        <v>48</v>
      </c>
      <c r="V66" s="67" t="s">
        <v>553</v>
      </c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</row>
    <row r="67" spans="1:50" ht="12.75" customHeight="1" x14ac:dyDescent="0.25">
      <c r="B67" s="189" t="s">
        <v>503</v>
      </c>
      <c r="C67" s="24">
        <v>302.8</v>
      </c>
      <c r="D67" s="48"/>
      <c r="E67" s="178">
        <v>311.89999999999998</v>
      </c>
      <c r="F67" s="30"/>
      <c r="H67" s="67"/>
      <c r="I67" s="67"/>
      <c r="J67" s="67"/>
      <c r="M67" s="67"/>
      <c r="N67" s="67"/>
      <c r="O67" s="67"/>
      <c r="P67" s="67"/>
      <c r="Q67" s="67"/>
      <c r="R67" t="s">
        <v>143</v>
      </c>
      <c r="S67">
        <v>162559136</v>
      </c>
      <c r="T67" t="s">
        <v>1</v>
      </c>
      <c r="U67" t="s">
        <v>430</v>
      </c>
      <c r="V67" s="34" t="s">
        <v>553</v>
      </c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</row>
    <row r="68" spans="1:50" ht="15" x14ac:dyDescent="0.25">
      <c r="B68" s="184" t="s">
        <v>144</v>
      </c>
      <c r="C68" s="24">
        <v>14.9</v>
      </c>
      <c r="D68" s="48"/>
      <c r="E68" s="178">
        <v>14.9</v>
      </c>
      <c r="F68" s="30"/>
      <c r="H68" s="67"/>
      <c r="I68" s="67"/>
      <c r="J68" s="67"/>
      <c r="M68" s="67"/>
      <c r="N68" s="67"/>
      <c r="O68" s="67"/>
      <c r="P68" s="67"/>
      <c r="Q68" s="67"/>
      <c r="R68" t="s">
        <v>147</v>
      </c>
      <c r="S68">
        <v>162732556</v>
      </c>
      <c r="T68" t="s">
        <v>1</v>
      </c>
      <c r="U68" t="s">
        <v>446</v>
      </c>
      <c r="V68" s="34" t="s">
        <v>553</v>
      </c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</row>
    <row r="69" spans="1:50" ht="15" x14ac:dyDescent="0.25">
      <c r="B69" s="184" t="s">
        <v>146</v>
      </c>
      <c r="C69" s="26">
        <v>796.8</v>
      </c>
      <c r="D69" s="48"/>
      <c r="E69" s="173">
        <v>820.2</v>
      </c>
      <c r="F69" s="30"/>
      <c r="H69" s="67"/>
      <c r="I69" s="67"/>
      <c r="J69" s="67"/>
      <c r="M69" s="67"/>
      <c r="N69" s="67"/>
      <c r="O69" s="67"/>
      <c r="P69" s="67"/>
      <c r="Q69" s="67"/>
      <c r="R69" t="s">
        <v>151</v>
      </c>
      <c r="S69">
        <v>140249252</v>
      </c>
      <c r="T69" t="s">
        <v>11</v>
      </c>
      <c r="U69" t="s">
        <v>432</v>
      </c>
      <c r="V69" s="34" t="s">
        <v>520</v>
      </c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</row>
    <row r="70" spans="1:50" ht="15" x14ac:dyDescent="0.25">
      <c r="B70" s="179" t="s">
        <v>148</v>
      </c>
      <c r="C70" s="46">
        <f>SUM(C65:C66,C68:C69)</f>
        <v>1171.5</v>
      </c>
      <c r="D70" s="34"/>
      <c r="E70" s="46">
        <f>SUM(E65:E66,E68:E69)</f>
        <v>1221</v>
      </c>
      <c r="F70" s="30"/>
      <c r="I70" s="67"/>
      <c r="J70" s="67"/>
      <c r="M70" s="67"/>
      <c r="N70" s="67"/>
      <c r="O70" s="67"/>
      <c r="P70" s="67"/>
      <c r="Q70" s="67"/>
      <c r="R70" t="s">
        <v>149</v>
      </c>
      <c r="S70">
        <v>140089260</v>
      </c>
      <c r="T70" t="s">
        <v>11</v>
      </c>
      <c r="U70" t="s">
        <v>430</v>
      </c>
      <c r="V70" s="34" t="s">
        <v>520</v>
      </c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</row>
    <row r="71" spans="1:50" s="67" customFormat="1" ht="10.5" customHeight="1" x14ac:dyDescent="0.25">
      <c r="A71" s="30"/>
      <c r="B71" s="179"/>
      <c r="C71" s="46"/>
      <c r="D71" s="34"/>
      <c r="E71" s="180"/>
      <c r="F71" s="30"/>
      <c r="I71" s="34"/>
      <c r="J71" s="34"/>
      <c r="K71" s="34"/>
      <c r="L71" s="34"/>
      <c r="R71" t="s">
        <v>160</v>
      </c>
      <c r="S71">
        <v>140786882</v>
      </c>
      <c r="T71" t="s">
        <v>1</v>
      </c>
      <c r="U71" t="s">
        <v>446</v>
      </c>
      <c r="V71" s="34" t="s">
        <v>520</v>
      </c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</row>
    <row r="72" spans="1:50" s="67" customFormat="1" ht="15" x14ac:dyDescent="0.25">
      <c r="A72" s="30"/>
      <c r="B72" s="179" t="s">
        <v>150</v>
      </c>
      <c r="C72" s="11"/>
      <c r="D72" s="49"/>
      <c r="E72" s="185"/>
      <c r="F72" s="30"/>
      <c r="H72" s="34"/>
      <c r="K72" s="34"/>
      <c r="L72" s="34"/>
      <c r="M72" s="34"/>
      <c r="N72" s="34"/>
      <c r="O72" s="34"/>
      <c r="P72" s="34"/>
      <c r="Q72" s="34"/>
      <c r="R72" t="s">
        <v>154</v>
      </c>
      <c r="S72">
        <v>140033557</v>
      </c>
      <c r="T72" t="s">
        <v>1</v>
      </c>
      <c r="U72" t="s">
        <v>48</v>
      </c>
      <c r="V72" s="67" t="s">
        <v>520</v>
      </c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</row>
    <row r="73" spans="1:50" s="67" customFormat="1" ht="15" x14ac:dyDescent="0.25">
      <c r="A73" s="30"/>
      <c r="B73" s="179"/>
      <c r="C73" s="46"/>
      <c r="D73" s="34"/>
      <c r="E73" s="180"/>
      <c r="F73" s="30"/>
      <c r="I73" s="34"/>
      <c r="J73" s="34"/>
      <c r="K73" s="34"/>
      <c r="L73" s="34"/>
      <c r="R73" t="s">
        <v>156</v>
      </c>
      <c r="S73">
        <v>140842886</v>
      </c>
      <c r="T73" t="s">
        <v>1</v>
      </c>
      <c r="U73" t="s">
        <v>446</v>
      </c>
      <c r="V73" s="67" t="s">
        <v>520</v>
      </c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</row>
    <row r="74" spans="1:50" s="67" customFormat="1" ht="15" x14ac:dyDescent="0.25">
      <c r="A74" s="30"/>
      <c r="B74" s="179" t="s">
        <v>153</v>
      </c>
      <c r="C74" s="24"/>
      <c r="D74" s="48"/>
      <c r="E74" s="178"/>
      <c r="F74" s="30"/>
      <c r="K74" s="34"/>
      <c r="L74" s="34"/>
      <c r="M74" s="34"/>
      <c r="N74" s="34"/>
      <c r="O74" s="34"/>
      <c r="P74" s="34"/>
      <c r="Q74" s="34"/>
      <c r="R74" t="s">
        <v>158</v>
      </c>
      <c r="S74">
        <v>141525547</v>
      </c>
      <c r="T74" t="s">
        <v>1</v>
      </c>
      <c r="U74" t="s">
        <v>446</v>
      </c>
      <c r="V74" s="30" t="s">
        <v>520</v>
      </c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</row>
    <row r="75" spans="1:50" s="67" customFormat="1" ht="15" x14ac:dyDescent="0.25">
      <c r="A75" s="30"/>
      <c r="B75" s="159"/>
      <c r="C75" s="47"/>
      <c r="D75" s="34"/>
      <c r="E75" s="181"/>
      <c r="F75" s="30"/>
      <c r="K75" s="34"/>
      <c r="L75" s="34"/>
      <c r="R75" t="s">
        <v>152</v>
      </c>
      <c r="S75">
        <v>163743744</v>
      </c>
      <c r="T75" t="s">
        <v>1</v>
      </c>
      <c r="U75" t="s">
        <v>433</v>
      </c>
      <c r="V75" s="34" t="s">
        <v>520</v>
      </c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</row>
    <row r="76" spans="1:50" ht="13.5" customHeight="1" x14ac:dyDescent="0.25">
      <c r="B76" s="186" t="s">
        <v>155</v>
      </c>
      <c r="C76" s="46">
        <f>SUM(C63,C70,C72,C74)</f>
        <v>1230.3</v>
      </c>
      <c r="D76" s="34"/>
      <c r="E76" s="180">
        <f>SUM(E63,E70,E72,E74)</f>
        <v>1294.5999999999999</v>
      </c>
      <c r="F76" s="30"/>
      <c r="H76" s="67"/>
      <c r="I76" s="67"/>
      <c r="J76" s="67"/>
      <c r="M76" s="67"/>
      <c r="N76" s="67"/>
      <c r="O76" s="67"/>
      <c r="P76" s="67"/>
      <c r="Q76" s="67"/>
      <c r="R76" t="s">
        <v>164</v>
      </c>
      <c r="S76">
        <v>163252987</v>
      </c>
      <c r="T76" t="s">
        <v>1</v>
      </c>
      <c r="U76" t="s">
        <v>446</v>
      </c>
      <c r="V76" s="34" t="s">
        <v>545</v>
      </c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</row>
    <row r="77" spans="1:50" s="67" customFormat="1" ht="15" x14ac:dyDescent="0.25">
      <c r="A77" s="30"/>
      <c r="B77" s="187"/>
      <c r="C77" s="47"/>
      <c r="D77" s="34"/>
      <c r="E77" s="181"/>
      <c r="F77" s="30"/>
      <c r="K77" s="34"/>
      <c r="L77" s="34"/>
      <c r="R77" t="s">
        <v>162</v>
      </c>
      <c r="S77">
        <v>302827126</v>
      </c>
      <c r="T77" t="s">
        <v>1</v>
      </c>
      <c r="U77" t="s">
        <v>432</v>
      </c>
      <c r="V77" s="67" t="s">
        <v>545</v>
      </c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</row>
    <row r="78" spans="1:50" ht="24.75" x14ac:dyDescent="0.25">
      <c r="B78" s="188" t="s">
        <v>157</v>
      </c>
      <c r="C78" s="4">
        <v>340.1</v>
      </c>
      <c r="D78" s="48"/>
      <c r="E78" s="178">
        <v>340.1</v>
      </c>
      <c r="F78" s="30"/>
      <c r="H78" s="67"/>
      <c r="I78" s="67"/>
      <c r="J78" s="67"/>
      <c r="M78" s="67"/>
      <c r="N78" s="67"/>
      <c r="O78" s="67"/>
      <c r="P78" s="67"/>
      <c r="Q78" s="67"/>
      <c r="R78" t="s">
        <v>166</v>
      </c>
      <c r="S78">
        <v>163934977</v>
      </c>
      <c r="T78" t="s">
        <v>18</v>
      </c>
      <c r="U78" t="s">
        <v>446</v>
      </c>
      <c r="V78" s="34" t="s">
        <v>532</v>
      </c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</row>
    <row r="79" spans="1:50" s="67" customFormat="1" ht="15.75" customHeight="1" x14ac:dyDescent="0.25">
      <c r="A79" s="30"/>
      <c r="B79" s="189" t="s">
        <v>159</v>
      </c>
      <c r="C79" s="4">
        <v>340.1</v>
      </c>
      <c r="D79" s="48"/>
      <c r="E79" s="178">
        <v>340.1</v>
      </c>
      <c r="F79" s="30"/>
      <c r="K79" s="34"/>
      <c r="L79" s="34"/>
      <c r="R79" t="s">
        <v>172</v>
      </c>
      <c r="S79">
        <v>300531865</v>
      </c>
      <c r="T79" t="s">
        <v>1</v>
      </c>
      <c r="U79" t="s">
        <v>446</v>
      </c>
      <c r="V79" s="67" t="s">
        <v>532</v>
      </c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</row>
    <row r="80" spans="1:50" s="67" customFormat="1" ht="24.75" x14ac:dyDescent="0.25">
      <c r="A80" s="30"/>
      <c r="B80" s="188" t="s">
        <v>161</v>
      </c>
      <c r="C80" s="4"/>
      <c r="D80" s="48"/>
      <c r="E80" s="178"/>
      <c r="F80" s="30"/>
      <c r="K80" s="34"/>
      <c r="L80" s="34"/>
      <c r="R80" t="s">
        <v>168</v>
      </c>
      <c r="S80">
        <v>163994426</v>
      </c>
      <c r="T80" t="s">
        <v>1</v>
      </c>
      <c r="U80" t="s">
        <v>430</v>
      </c>
      <c r="V80" s="34" t="s">
        <v>532</v>
      </c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</row>
    <row r="81" spans="1:50" s="67" customFormat="1" ht="15" x14ac:dyDescent="0.25">
      <c r="A81" s="30"/>
      <c r="B81" s="188" t="s">
        <v>163</v>
      </c>
      <c r="C81" s="4"/>
      <c r="D81" s="48"/>
      <c r="E81" s="178"/>
      <c r="F81" s="30"/>
      <c r="K81" s="34"/>
      <c r="L81" s="34"/>
      <c r="R81" t="s">
        <v>170</v>
      </c>
      <c r="S81">
        <v>163994611</v>
      </c>
      <c r="T81" t="s">
        <v>1</v>
      </c>
      <c r="U81" t="s">
        <v>48</v>
      </c>
      <c r="V81" s="34" t="s">
        <v>532</v>
      </c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</row>
    <row r="82" spans="1:50" s="67" customFormat="1" ht="15" x14ac:dyDescent="0.25">
      <c r="A82" s="30"/>
      <c r="B82" s="188" t="s">
        <v>165</v>
      </c>
      <c r="C82" s="4"/>
      <c r="D82" s="48"/>
      <c r="E82" s="178"/>
      <c r="F82" s="30"/>
      <c r="K82" s="34"/>
      <c r="L82" s="34"/>
      <c r="R82" t="s">
        <v>174</v>
      </c>
      <c r="S82">
        <v>164294882</v>
      </c>
      <c r="T82" t="s">
        <v>1</v>
      </c>
      <c r="U82" t="s">
        <v>432</v>
      </c>
      <c r="V82" s="34" t="s">
        <v>532</v>
      </c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</row>
    <row r="83" spans="1:50" s="67" customFormat="1" ht="15" x14ac:dyDescent="0.25">
      <c r="A83" s="30"/>
      <c r="B83" s="188" t="s">
        <v>167</v>
      </c>
      <c r="C83" s="4"/>
      <c r="D83" s="48"/>
      <c r="E83" s="178"/>
      <c r="F83" s="30"/>
      <c r="K83" s="34"/>
      <c r="L83" s="34"/>
      <c r="R83" t="s">
        <v>176</v>
      </c>
      <c r="S83">
        <v>164742773</v>
      </c>
      <c r="T83" t="s">
        <v>1</v>
      </c>
      <c r="U83" t="s">
        <v>48</v>
      </c>
      <c r="V83" s="34" t="s">
        <v>555</v>
      </c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</row>
    <row r="84" spans="1:50" s="67" customFormat="1" ht="15" x14ac:dyDescent="0.25">
      <c r="A84" s="30"/>
      <c r="B84" s="188" t="s">
        <v>169</v>
      </c>
      <c r="C84" s="4">
        <v>129.1</v>
      </c>
      <c r="D84" s="48"/>
      <c r="E84" s="178">
        <v>141.69999999999999</v>
      </c>
      <c r="F84" s="30"/>
      <c r="H84" s="34"/>
      <c r="K84" s="34"/>
      <c r="L84" s="34"/>
      <c r="R84" t="s">
        <v>177</v>
      </c>
      <c r="S84">
        <v>164702526</v>
      </c>
      <c r="T84" t="s">
        <v>1</v>
      </c>
      <c r="U84" t="s">
        <v>446</v>
      </c>
      <c r="V84" s="34" t="s">
        <v>555</v>
      </c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</row>
    <row r="85" spans="1:50" s="67" customFormat="1" ht="15" x14ac:dyDescent="0.25">
      <c r="A85" s="30"/>
      <c r="B85" s="189" t="s">
        <v>171</v>
      </c>
      <c r="C85" s="4">
        <v>42.9</v>
      </c>
      <c r="D85" s="48"/>
      <c r="E85" s="178">
        <v>43.6</v>
      </c>
      <c r="F85" s="30"/>
      <c r="I85" s="34"/>
      <c r="J85" s="34"/>
      <c r="K85" s="34"/>
      <c r="L85" s="34"/>
      <c r="R85" t="s">
        <v>179</v>
      </c>
      <c r="S85">
        <v>164702145</v>
      </c>
      <c r="T85" t="s">
        <v>1</v>
      </c>
      <c r="U85" t="s">
        <v>430</v>
      </c>
      <c r="V85" s="34" t="s">
        <v>555</v>
      </c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</row>
    <row r="86" spans="1:50" s="67" customFormat="1" ht="15" x14ac:dyDescent="0.25">
      <c r="A86" s="30"/>
      <c r="B86" s="188" t="s">
        <v>173</v>
      </c>
      <c r="C86" s="4">
        <v>12.6</v>
      </c>
      <c r="D86" s="48"/>
      <c r="E86" s="178">
        <v>18.399999999999999</v>
      </c>
      <c r="F86" s="30"/>
      <c r="K86" s="34"/>
      <c r="L86" s="34"/>
      <c r="M86" s="34"/>
      <c r="N86" s="34"/>
      <c r="O86" s="34"/>
      <c r="P86" s="34"/>
      <c r="Q86" s="34"/>
      <c r="R86" t="s">
        <v>182</v>
      </c>
      <c r="S86">
        <v>305925522</v>
      </c>
      <c r="T86" t="s">
        <v>1</v>
      </c>
      <c r="U86" t="s">
        <v>446</v>
      </c>
      <c r="V86" s="34" t="s">
        <v>540</v>
      </c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</row>
    <row r="87" spans="1:50" s="67" customFormat="1" ht="15" x14ac:dyDescent="0.25">
      <c r="A87" s="30"/>
      <c r="B87" s="165" t="s">
        <v>175</v>
      </c>
      <c r="C87" s="46">
        <f>SUM(C78,C80:C84,C86:C86)</f>
        <v>481.80000000000007</v>
      </c>
      <c r="D87" s="34"/>
      <c r="E87" s="180">
        <f>SUM(E78,E80:E84,E86:E86)</f>
        <v>500.2</v>
      </c>
      <c r="F87" s="30"/>
      <c r="K87" s="34"/>
      <c r="L87" s="34"/>
      <c r="R87" t="s">
        <v>180</v>
      </c>
      <c r="S87">
        <v>165219441</v>
      </c>
      <c r="T87" t="s">
        <v>1</v>
      </c>
      <c r="U87" t="s">
        <v>432</v>
      </c>
      <c r="V87" s="34" t="s">
        <v>540</v>
      </c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</row>
    <row r="88" spans="1:50" s="67" customFormat="1" ht="15" x14ac:dyDescent="0.25">
      <c r="A88" s="30"/>
      <c r="B88" s="162"/>
      <c r="C88" s="47"/>
      <c r="D88" s="34"/>
      <c r="E88" s="181"/>
      <c r="F88" s="30"/>
      <c r="G88" s="34"/>
      <c r="K88" s="34"/>
      <c r="L88" s="34"/>
      <c r="R88" t="s">
        <v>183</v>
      </c>
      <c r="S88">
        <v>165171377</v>
      </c>
      <c r="T88" t="s">
        <v>1</v>
      </c>
      <c r="U88" t="s">
        <v>430</v>
      </c>
      <c r="V88" s="34" t="s">
        <v>540</v>
      </c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</row>
    <row r="89" spans="1:50" s="67" customFormat="1" ht="15" x14ac:dyDescent="0.25">
      <c r="A89" s="30"/>
      <c r="B89" s="165" t="s">
        <v>178</v>
      </c>
      <c r="C89" s="11"/>
      <c r="D89" s="58"/>
      <c r="E89" s="190"/>
      <c r="F89" s="30"/>
      <c r="G89" s="34"/>
      <c r="H89" s="34"/>
      <c r="K89" s="34"/>
      <c r="L89" s="34"/>
      <c r="R89" t="s">
        <v>185</v>
      </c>
      <c r="S89">
        <v>251168030</v>
      </c>
      <c r="T89" t="s">
        <v>1</v>
      </c>
      <c r="U89" t="s">
        <v>48</v>
      </c>
      <c r="V89" s="34" t="s">
        <v>557</v>
      </c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</row>
    <row r="90" spans="1:50" s="67" customFormat="1" ht="15" x14ac:dyDescent="0.25">
      <c r="A90" s="30"/>
      <c r="B90" s="165"/>
      <c r="C90" s="47"/>
      <c r="D90" s="34"/>
      <c r="E90" s="181"/>
      <c r="F90" s="30"/>
      <c r="H90" s="34"/>
      <c r="I90" s="34"/>
      <c r="J90" s="34"/>
      <c r="K90" s="34"/>
      <c r="L90" s="34"/>
      <c r="R90" t="s">
        <v>191</v>
      </c>
      <c r="S90">
        <v>151005356</v>
      </c>
      <c r="T90" t="s">
        <v>1</v>
      </c>
      <c r="U90" t="s">
        <v>446</v>
      </c>
      <c r="V90" s="67" t="s">
        <v>557</v>
      </c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</row>
    <row r="91" spans="1:50" ht="15" x14ac:dyDescent="0.25">
      <c r="B91" s="165" t="s">
        <v>181</v>
      </c>
      <c r="C91" s="5"/>
      <c r="D91" s="49"/>
      <c r="E91" s="174"/>
      <c r="F91" s="30"/>
      <c r="R91" t="s">
        <v>187</v>
      </c>
      <c r="S91">
        <v>151425755</v>
      </c>
      <c r="T91" t="s">
        <v>1</v>
      </c>
      <c r="U91" t="s">
        <v>432</v>
      </c>
      <c r="V91" s="67" t="s">
        <v>557</v>
      </c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</row>
    <row r="92" spans="1:50" s="67" customFormat="1" ht="15" x14ac:dyDescent="0.25">
      <c r="A92" s="30"/>
      <c r="B92" s="162"/>
      <c r="C92" s="47"/>
      <c r="D92" s="34"/>
      <c r="E92" s="181"/>
      <c r="F92" s="30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t="s">
        <v>189</v>
      </c>
      <c r="S92">
        <v>151104226</v>
      </c>
      <c r="T92" t="s">
        <v>1</v>
      </c>
      <c r="U92" t="s">
        <v>430</v>
      </c>
      <c r="V92" s="34" t="s">
        <v>557</v>
      </c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</row>
    <row r="93" spans="1:50" s="67" customFormat="1" ht="15" x14ac:dyDescent="0.25">
      <c r="A93" s="30"/>
      <c r="B93" s="171" t="s">
        <v>184</v>
      </c>
      <c r="C93" s="24">
        <v>315.5</v>
      </c>
      <c r="D93" s="48"/>
      <c r="E93" s="178">
        <v>328.7</v>
      </c>
      <c r="F93" s="30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t="s">
        <v>193</v>
      </c>
      <c r="S93">
        <v>151479265</v>
      </c>
      <c r="T93" t="s">
        <v>1</v>
      </c>
      <c r="U93" t="s">
        <v>433</v>
      </c>
      <c r="V93" s="34" t="s">
        <v>557</v>
      </c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</row>
    <row r="94" spans="1:50" s="67" customFormat="1" ht="15" x14ac:dyDescent="0.25">
      <c r="A94" s="30"/>
      <c r="B94" s="191" t="s">
        <v>511</v>
      </c>
      <c r="C94" s="11"/>
      <c r="D94" s="48"/>
      <c r="E94" s="178"/>
      <c r="F94" s="30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t="s">
        <v>201</v>
      </c>
      <c r="S94">
        <v>166552032</v>
      </c>
      <c r="T94" t="s">
        <v>1</v>
      </c>
      <c r="U94" t="s">
        <v>48</v>
      </c>
      <c r="V94" s="67" t="s">
        <v>558</v>
      </c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</row>
    <row r="95" spans="1:50" s="67" customFormat="1" ht="12.75" customHeight="1" x14ac:dyDescent="0.25">
      <c r="A95" s="30"/>
      <c r="B95" s="191" t="s">
        <v>186</v>
      </c>
      <c r="C95" s="4"/>
      <c r="D95" s="48"/>
      <c r="E95" s="178"/>
      <c r="F95" s="30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t="s">
        <v>202</v>
      </c>
      <c r="S95">
        <v>166445258</v>
      </c>
      <c r="T95" t="s">
        <v>1</v>
      </c>
      <c r="U95" t="s">
        <v>446</v>
      </c>
      <c r="V95" s="67" t="s">
        <v>558</v>
      </c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</row>
    <row r="96" spans="1:50" ht="13.5" customHeight="1" x14ac:dyDescent="0.25">
      <c r="B96" s="171" t="s">
        <v>188</v>
      </c>
      <c r="C96" s="4">
        <v>433</v>
      </c>
      <c r="D96" s="48"/>
      <c r="E96" s="178">
        <v>465.7</v>
      </c>
      <c r="F96" s="30"/>
      <c r="H96" s="67"/>
      <c r="R96" t="s">
        <v>195</v>
      </c>
      <c r="S96">
        <v>166901968</v>
      </c>
      <c r="T96" t="s">
        <v>1</v>
      </c>
      <c r="U96" t="s">
        <v>432</v>
      </c>
      <c r="V96" s="67" t="s">
        <v>558</v>
      </c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</row>
    <row r="97" spans="1:50" ht="13.5" customHeight="1" x14ac:dyDescent="0.25">
      <c r="B97" s="191" t="s">
        <v>511</v>
      </c>
      <c r="C97" s="4"/>
      <c r="D97" s="48"/>
      <c r="E97" s="178"/>
      <c r="F97" s="30"/>
      <c r="H97" s="67"/>
      <c r="R97" t="s">
        <v>196</v>
      </c>
      <c r="S97">
        <v>166486116</v>
      </c>
      <c r="T97" t="s">
        <v>1</v>
      </c>
      <c r="U97" t="s">
        <v>430</v>
      </c>
      <c r="V97" s="34" t="s">
        <v>558</v>
      </c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</row>
    <row r="98" spans="1:50" ht="12.75" customHeight="1" x14ac:dyDescent="0.25">
      <c r="B98" s="191" t="s">
        <v>190</v>
      </c>
      <c r="C98" s="4"/>
      <c r="D98" s="48"/>
      <c r="E98" s="178"/>
      <c r="F98" s="30"/>
      <c r="H98" s="67"/>
      <c r="I98" s="67"/>
      <c r="J98" s="67"/>
      <c r="R98" t="s">
        <v>199</v>
      </c>
      <c r="S98">
        <v>166576994</v>
      </c>
      <c r="T98" t="s">
        <v>1</v>
      </c>
      <c r="U98" t="s">
        <v>446</v>
      </c>
      <c r="V98" s="34" t="s">
        <v>558</v>
      </c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</row>
    <row r="99" spans="1:50" ht="14.25" customHeight="1" x14ac:dyDescent="0.25">
      <c r="B99" s="241" t="s">
        <v>192</v>
      </c>
      <c r="C99" s="24"/>
      <c r="D99" s="48"/>
      <c r="E99" s="178"/>
      <c r="F99" s="30"/>
      <c r="H99" s="67"/>
      <c r="I99" s="67"/>
      <c r="J99" s="67"/>
      <c r="M99" s="67"/>
      <c r="N99" s="67"/>
      <c r="O99" s="67"/>
      <c r="P99" s="67"/>
      <c r="Q99" s="67"/>
      <c r="R99" t="s">
        <v>198</v>
      </c>
      <c r="S99">
        <v>171780190</v>
      </c>
      <c r="T99" t="s">
        <v>1</v>
      </c>
      <c r="U99" t="s">
        <v>433</v>
      </c>
      <c r="V99" s="34" t="s">
        <v>558</v>
      </c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</row>
    <row r="100" spans="1:50" ht="15" x14ac:dyDescent="0.25">
      <c r="B100" s="165" t="s">
        <v>194</v>
      </c>
      <c r="C100" s="46">
        <f>SUM(C93,C96)</f>
        <v>748.5</v>
      </c>
      <c r="D100" s="34"/>
      <c r="E100" s="180">
        <f>SUM(E93,E96)</f>
        <v>794.4</v>
      </c>
      <c r="F100" s="30"/>
      <c r="H100" s="67"/>
      <c r="I100" s="67"/>
      <c r="J100" s="67"/>
      <c r="M100" s="67"/>
      <c r="N100" s="67"/>
      <c r="O100" s="67"/>
      <c r="P100" s="67"/>
      <c r="Q100" s="67"/>
      <c r="R100" t="s">
        <v>205</v>
      </c>
      <c r="S100">
        <v>167610175</v>
      </c>
      <c r="T100" t="s">
        <v>1</v>
      </c>
      <c r="U100" t="s">
        <v>432</v>
      </c>
      <c r="V100" s="67" t="s">
        <v>559</v>
      </c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</row>
    <row r="101" spans="1:50" ht="15" x14ac:dyDescent="0.25">
      <c r="B101" s="165"/>
      <c r="C101" s="46"/>
      <c r="D101" s="34"/>
      <c r="E101" s="180"/>
      <c r="F101" s="30"/>
      <c r="H101" s="67"/>
      <c r="I101" s="67"/>
      <c r="J101" s="67"/>
      <c r="M101" s="67"/>
      <c r="N101" s="67"/>
      <c r="O101" s="67"/>
      <c r="P101" s="67"/>
      <c r="Q101" s="67"/>
      <c r="R101" t="s">
        <v>204</v>
      </c>
      <c r="S101">
        <v>167520735</v>
      </c>
      <c r="T101" t="s">
        <v>1</v>
      </c>
      <c r="U101" t="s">
        <v>48</v>
      </c>
      <c r="V101" s="34" t="s">
        <v>559</v>
      </c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</row>
    <row r="102" spans="1:50" ht="15" x14ac:dyDescent="0.25">
      <c r="B102" s="165" t="s">
        <v>197</v>
      </c>
      <c r="C102" s="11"/>
      <c r="D102" s="49"/>
      <c r="E102" s="185"/>
      <c r="F102" s="30"/>
      <c r="I102" s="67"/>
      <c r="J102" s="67"/>
      <c r="M102" s="67"/>
      <c r="N102" s="67"/>
      <c r="O102" s="67"/>
      <c r="P102" s="67"/>
      <c r="Q102" s="67"/>
      <c r="R102" t="s">
        <v>207</v>
      </c>
      <c r="S102">
        <v>167500661</v>
      </c>
      <c r="T102" t="s">
        <v>1</v>
      </c>
      <c r="U102" t="s">
        <v>446</v>
      </c>
      <c r="V102" s="34" t="s">
        <v>559</v>
      </c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</row>
    <row r="103" spans="1:50" s="67" customFormat="1" ht="15" x14ac:dyDescent="0.25">
      <c r="A103" s="30"/>
      <c r="B103" s="165"/>
      <c r="C103" s="46"/>
      <c r="D103" s="34"/>
      <c r="E103" s="180"/>
      <c r="F103" s="30"/>
      <c r="I103" s="34"/>
      <c r="J103" s="34"/>
      <c r="K103" s="34"/>
      <c r="L103" s="34"/>
      <c r="R103" t="s">
        <v>208</v>
      </c>
      <c r="S103">
        <v>167524751</v>
      </c>
      <c r="T103" t="s">
        <v>1</v>
      </c>
      <c r="U103" t="s">
        <v>430</v>
      </c>
      <c r="V103" s="34" t="s">
        <v>559</v>
      </c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</row>
    <row r="104" spans="1:50" s="67" customFormat="1" ht="15" x14ac:dyDescent="0.25">
      <c r="A104" s="30"/>
      <c r="B104" s="165" t="s">
        <v>200</v>
      </c>
      <c r="C104" s="11"/>
      <c r="D104" s="49"/>
      <c r="E104" s="178"/>
      <c r="F104" s="30"/>
      <c r="K104" s="34"/>
      <c r="L104" s="34"/>
      <c r="M104" s="34"/>
      <c r="N104" s="34"/>
      <c r="O104" s="34"/>
      <c r="P104" s="34"/>
      <c r="Q104" s="34"/>
      <c r="R104" t="s">
        <v>439</v>
      </c>
      <c r="S104">
        <v>305727145</v>
      </c>
      <c r="T104" t="s">
        <v>18</v>
      </c>
      <c r="U104" t="s">
        <v>446</v>
      </c>
      <c r="V104" s="34" t="s">
        <v>531</v>
      </c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</row>
    <row r="105" spans="1:50" s="67" customFormat="1" ht="15" x14ac:dyDescent="0.25">
      <c r="A105" s="30"/>
      <c r="B105" s="159"/>
      <c r="C105" s="47"/>
      <c r="D105" s="34"/>
      <c r="E105" s="181"/>
      <c r="F105" s="30"/>
      <c r="K105" s="34"/>
      <c r="L105" s="34"/>
      <c r="R105" t="s">
        <v>211</v>
      </c>
      <c r="S105">
        <v>152768582</v>
      </c>
      <c r="T105" t="s">
        <v>1</v>
      </c>
      <c r="U105" t="s">
        <v>432</v>
      </c>
      <c r="V105" s="34" t="s">
        <v>531</v>
      </c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</row>
    <row r="106" spans="1:50" s="67" customFormat="1" ht="12.75" customHeight="1" x14ac:dyDescent="0.25">
      <c r="A106" s="30"/>
      <c r="B106" s="165" t="s">
        <v>203</v>
      </c>
      <c r="C106" s="46">
        <f>SUM(C87,C89,C91,C100,C102,C104)</f>
        <v>1230.3000000000002</v>
      </c>
      <c r="D106" s="34"/>
      <c r="E106" s="180">
        <f>SUM(E87,E89,E91,E100,E102,E104)</f>
        <v>1294.5999999999999</v>
      </c>
      <c r="F106" s="30"/>
      <c r="H106" s="34"/>
      <c r="K106" s="34"/>
      <c r="L106" s="34"/>
      <c r="R106" t="s">
        <v>210</v>
      </c>
      <c r="S106">
        <v>152703524</v>
      </c>
      <c r="T106" t="s">
        <v>1</v>
      </c>
      <c r="U106" t="s">
        <v>446</v>
      </c>
      <c r="V106" s="67" t="s">
        <v>531</v>
      </c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</row>
    <row r="107" spans="1:50" s="67" customFormat="1" ht="15" x14ac:dyDescent="0.25">
      <c r="A107" s="30"/>
      <c r="B107" s="165"/>
      <c r="C107" s="50"/>
      <c r="D107" s="34"/>
      <c r="E107" s="192"/>
      <c r="F107" s="30"/>
      <c r="H107" s="34"/>
      <c r="I107" s="34"/>
      <c r="J107" s="34"/>
      <c r="K107" s="34"/>
      <c r="L107" s="34"/>
      <c r="R107" t="s">
        <v>213</v>
      </c>
      <c r="S107">
        <v>152767676</v>
      </c>
      <c r="T107" t="s">
        <v>1</v>
      </c>
      <c r="U107" t="s">
        <v>430</v>
      </c>
      <c r="V107" s="34" t="s">
        <v>531</v>
      </c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</row>
    <row r="108" spans="1:50" ht="14.25" customHeight="1" x14ac:dyDescent="0.25">
      <c r="B108" s="165" t="s">
        <v>206</v>
      </c>
      <c r="C108" s="51" t="str">
        <f>IF(ROUND((C76-C106)/2,1)=0,"Balansas",C76-C106)</f>
        <v>Balansas</v>
      </c>
      <c r="D108" s="34"/>
      <c r="E108" s="193" t="str">
        <f>IF(ROUND((E76-E106)/2,1)=0,"Balansas",E76-E106)</f>
        <v>Balansas</v>
      </c>
      <c r="F108" s="30"/>
      <c r="R108" t="s">
        <v>216</v>
      </c>
      <c r="S108">
        <v>177390158</v>
      </c>
      <c r="T108" t="s">
        <v>1</v>
      </c>
      <c r="U108" t="s">
        <v>446</v>
      </c>
      <c r="V108" s="34" t="s">
        <v>560</v>
      </c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</row>
    <row r="109" spans="1:50" s="67" customFormat="1" ht="15" x14ac:dyDescent="0.25">
      <c r="A109" s="30"/>
      <c r="B109" s="159"/>
      <c r="C109" s="34"/>
      <c r="D109" s="34"/>
      <c r="E109" s="176"/>
      <c r="F109" s="30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t="s">
        <v>224</v>
      </c>
      <c r="S109">
        <v>167900463</v>
      </c>
      <c r="T109" t="s">
        <v>11</v>
      </c>
      <c r="U109" t="s">
        <v>48</v>
      </c>
      <c r="V109" s="34" t="s">
        <v>521</v>
      </c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</row>
    <row r="110" spans="1:50" s="67" customFormat="1" ht="15" x14ac:dyDescent="0.25">
      <c r="A110" s="30"/>
      <c r="B110" s="194" t="s">
        <v>209</v>
      </c>
      <c r="C110" s="56"/>
      <c r="D110" s="49"/>
      <c r="E110" s="195"/>
      <c r="F110" s="30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t="s">
        <v>219</v>
      </c>
      <c r="S110">
        <v>167904337</v>
      </c>
      <c r="T110" t="s">
        <v>1</v>
      </c>
      <c r="U110" t="s">
        <v>446</v>
      </c>
      <c r="V110" s="34" t="s">
        <v>521</v>
      </c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</row>
    <row r="111" spans="1:50" s="67" customFormat="1" ht="15" x14ac:dyDescent="0.25">
      <c r="A111" s="30"/>
      <c r="B111" s="159"/>
      <c r="C111" s="34"/>
      <c r="D111" s="34"/>
      <c r="E111" s="176"/>
      <c r="F111" s="30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t="s">
        <v>221</v>
      </c>
      <c r="S111">
        <v>167909640</v>
      </c>
      <c r="T111" t="s">
        <v>1</v>
      </c>
      <c r="U111" t="s">
        <v>432</v>
      </c>
      <c r="V111" s="34" t="s">
        <v>521</v>
      </c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</row>
    <row r="112" spans="1:50" ht="27" customHeight="1" x14ac:dyDescent="0.25">
      <c r="B112" s="162"/>
      <c r="C112" s="443" t="s">
        <v>87</v>
      </c>
      <c r="D112" s="443"/>
      <c r="E112" s="444"/>
      <c r="F112" s="30"/>
      <c r="R112" t="s">
        <v>223</v>
      </c>
      <c r="S112">
        <v>167922698</v>
      </c>
      <c r="T112" t="s">
        <v>1</v>
      </c>
      <c r="U112" t="s">
        <v>430</v>
      </c>
      <c r="V112" s="34" t="s">
        <v>521</v>
      </c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</row>
    <row r="113" spans="2:50" ht="27" customHeight="1" thickBot="1" x14ac:dyDescent="0.3">
      <c r="B113" s="160" t="s">
        <v>212</v>
      </c>
      <c r="C113" s="213" t="str">
        <f>C41</f>
        <v>Praėjęs ataskaitinis laikotarpis 2021 m.</v>
      </c>
      <c r="D113" s="37"/>
      <c r="E113" s="214" t="str">
        <f>E41</f>
        <v>Ataskaitinis laikotarpis 2022 m.</v>
      </c>
      <c r="F113" s="30"/>
      <c r="R113" t="s">
        <v>514</v>
      </c>
      <c r="S113" s="133">
        <v>304942928</v>
      </c>
      <c r="T113" t="s">
        <v>18</v>
      </c>
      <c r="U113" t="s">
        <v>446</v>
      </c>
      <c r="V113" s="34" t="s">
        <v>535</v>
      </c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</row>
    <row r="114" spans="2:50" ht="24.75" x14ac:dyDescent="0.25">
      <c r="B114" s="196" t="s">
        <v>214</v>
      </c>
      <c r="C114" s="244">
        <v>17.100000000000001</v>
      </c>
      <c r="D114" s="49"/>
      <c r="E114" s="246">
        <v>21.1</v>
      </c>
      <c r="F114" s="30"/>
      <c r="H114" s="34" t="s">
        <v>215</v>
      </c>
      <c r="R114" t="s">
        <v>513</v>
      </c>
      <c r="S114" s="133">
        <v>152492671</v>
      </c>
      <c r="T114" t="s">
        <v>1</v>
      </c>
      <c r="U114" t="s">
        <v>446</v>
      </c>
      <c r="V114" s="34" t="s">
        <v>535</v>
      </c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</row>
    <row r="115" spans="2:50" ht="17.25" customHeight="1" x14ac:dyDescent="0.25">
      <c r="B115" s="196" t="s">
        <v>217</v>
      </c>
      <c r="C115" s="290"/>
      <c r="D115" s="34"/>
      <c r="E115" s="290"/>
      <c r="F115" s="30"/>
      <c r="H115" s="34" t="s">
        <v>218</v>
      </c>
      <c r="R115" t="s">
        <v>226</v>
      </c>
      <c r="S115">
        <v>152409729</v>
      </c>
      <c r="T115" t="s">
        <v>1</v>
      </c>
      <c r="U115" t="s">
        <v>446</v>
      </c>
      <c r="V115" s="34" t="s">
        <v>535</v>
      </c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</row>
    <row r="116" spans="2:50" ht="12.6" customHeight="1" x14ac:dyDescent="0.25">
      <c r="B116" s="197" t="s">
        <v>220</v>
      </c>
      <c r="C116" s="290"/>
      <c r="D116" s="34"/>
      <c r="E116" s="245"/>
      <c r="F116" s="30"/>
      <c r="R116" t="s">
        <v>227</v>
      </c>
      <c r="S116">
        <v>152697886</v>
      </c>
      <c r="T116" t="s">
        <v>1</v>
      </c>
      <c r="U116" t="s">
        <v>432</v>
      </c>
      <c r="V116" s="34" t="s">
        <v>535</v>
      </c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</row>
    <row r="117" spans="2:50" ht="24.75" x14ac:dyDescent="0.25">
      <c r="B117" s="198" t="s">
        <v>222</v>
      </c>
      <c r="C117" s="290"/>
      <c r="D117" s="48"/>
      <c r="E117" s="178"/>
      <c r="F117" s="30"/>
      <c r="R117" t="s">
        <v>225</v>
      </c>
      <c r="S117">
        <v>152447391</v>
      </c>
      <c r="T117" t="s">
        <v>1</v>
      </c>
      <c r="U117" t="s">
        <v>430</v>
      </c>
      <c r="V117" s="34" t="s">
        <v>535</v>
      </c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</row>
    <row r="118" spans="2:50" ht="15" x14ac:dyDescent="0.25">
      <c r="B118" s="198"/>
      <c r="C118" s="34"/>
      <c r="D118" s="34"/>
      <c r="E118" s="176"/>
      <c r="F118" s="30"/>
      <c r="R118" t="s">
        <v>235</v>
      </c>
      <c r="S118">
        <v>147146714</v>
      </c>
      <c r="T118" t="s">
        <v>11</v>
      </c>
      <c r="U118" t="s">
        <v>446</v>
      </c>
      <c r="V118" s="34" t="s">
        <v>522</v>
      </c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</row>
    <row r="119" spans="2:50" ht="27" customHeight="1" thickBot="1" x14ac:dyDescent="0.3">
      <c r="B119" s="160" t="s">
        <v>228</v>
      </c>
      <c r="C119" s="213" t="str">
        <f>C41</f>
        <v>Praėjęs ataskaitinis laikotarpis 2021 m.</v>
      </c>
      <c r="D119" s="37"/>
      <c r="E119" s="214" t="str">
        <f>E41</f>
        <v>Ataskaitinis laikotarpis 2022 m.</v>
      </c>
      <c r="F119" s="30"/>
      <c r="R119" t="s">
        <v>515</v>
      </c>
      <c r="S119" s="133">
        <v>147248313</v>
      </c>
      <c r="T119" t="s">
        <v>11</v>
      </c>
      <c r="U119" t="s">
        <v>432</v>
      </c>
      <c r="V119" s="34" t="s">
        <v>522</v>
      </c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</row>
    <row r="120" spans="2:50" ht="15" x14ac:dyDescent="0.25">
      <c r="B120" s="200" t="s">
        <v>229</v>
      </c>
      <c r="C120" s="60">
        <v>42</v>
      </c>
      <c r="D120" s="134"/>
      <c r="E120" s="201">
        <v>44</v>
      </c>
      <c r="F120" s="30"/>
      <c r="R120" t="s">
        <v>231</v>
      </c>
      <c r="S120">
        <v>247025610</v>
      </c>
      <c r="T120" t="s">
        <v>11</v>
      </c>
      <c r="U120" t="s">
        <v>446</v>
      </c>
      <c r="V120" s="34" t="s">
        <v>522</v>
      </c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</row>
    <row r="121" spans="2:50" ht="15" x14ac:dyDescent="0.25">
      <c r="B121" s="202" t="s">
        <v>230</v>
      </c>
      <c r="C121" s="61">
        <v>12</v>
      </c>
      <c r="D121" s="48"/>
      <c r="E121" s="178">
        <v>12</v>
      </c>
      <c r="F121" s="30"/>
      <c r="R121" t="s">
        <v>516</v>
      </c>
      <c r="S121" s="133">
        <v>147104754</v>
      </c>
      <c r="T121" t="s">
        <v>1</v>
      </c>
      <c r="U121" t="s">
        <v>430</v>
      </c>
      <c r="V121" s="67" t="s">
        <v>522</v>
      </c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</row>
    <row r="122" spans="2:50" ht="15" x14ac:dyDescent="0.25">
      <c r="B122" s="200" t="s">
        <v>232</v>
      </c>
      <c r="C122" s="61">
        <v>583.20000000000005</v>
      </c>
      <c r="D122" s="34"/>
      <c r="E122" s="190">
        <v>648.6</v>
      </c>
      <c r="F122" s="30"/>
      <c r="R122" t="s">
        <v>239</v>
      </c>
      <c r="S122">
        <v>247737020</v>
      </c>
      <c r="T122" t="s">
        <v>1</v>
      </c>
      <c r="U122" t="s">
        <v>446</v>
      </c>
      <c r="V122" s="67" t="s">
        <v>522</v>
      </c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</row>
    <row r="123" spans="2:50" ht="25.5" thickBot="1" x14ac:dyDescent="0.3">
      <c r="B123" s="203" t="s">
        <v>234</v>
      </c>
      <c r="C123" s="117"/>
      <c r="D123" s="59"/>
      <c r="E123" s="204"/>
      <c r="F123" s="30"/>
      <c r="R123" t="s">
        <v>233</v>
      </c>
      <c r="S123">
        <v>147024322</v>
      </c>
      <c r="T123" t="s">
        <v>1</v>
      </c>
      <c r="U123" t="s">
        <v>48</v>
      </c>
      <c r="V123" s="34" t="s">
        <v>522</v>
      </c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</row>
    <row r="124" spans="2:50" ht="15.75" thickBot="1" x14ac:dyDescent="0.3">
      <c r="B124" s="160" t="s">
        <v>236</v>
      </c>
      <c r="C124" s="37"/>
      <c r="D124" s="37"/>
      <c r="E124" s="161"/>
      <c r="F124" s="30"/>
      <c r="R124" t="s">
        <v>240</v>
      </c>
      <c r="S124">
        <v>147146333</v>
      </c>
      <c r="T124" t="s">
        <v>1</v>
      </c>
      <c r="U124" t="s">
        <v>446</v>
      </c>
      <c r="V124" s="34" t="s">
        <v>522</v>
      </c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</row>
    <row r="125" spans="2:50" ht="86.25" customHeight="1" x14ac:dyDescent="0.25">
      <c r="B125" s="206" t="s">
        <v>238</v>
      </c>
      <c r="C125" s="433"/>
      <c r="D125" s="433"/>
      <c r="E125" s="434"/>
      <c r="F125" s="30"/>
      <c r="R125" t="s">
        <v>237</v>
      </c>
      <c r="S125">
        <v>147026330</v>
      </c>
      <c r="T125" t="s">
        <v>1</v>
      </c>
      <c r="U125" t="s">
        <v>446</v>
      </c>
      <c r="V125" s="34" t="s">
        <v>522</v>
      </c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</row>
    <row r="126" spans="2:50" ht="14.25" customHeight="1" thickBot="1" x14ac:dyDescent="0.3">
      <c r="B126" s="238"/>
      <c r="C126" s="53"/>
      <c r="D126" s="53"/>
      <c r="E126" s="239"/>
      <c r="F126" s="30"/>
      <c r="R126" t="s">
        <v>241</v>
      </c>
      <c r="S126">
        <v>300127004</v>
      </c>
      <c r="T126" t="s">
        <v>1</v>
      </c>
      <c r="U126" t="s">
        <v>433</v>
      </c>
      <c r="V126" s="34" t="s">
        <v>522</v>
      </c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</row>
    <row r="127" spans="2:50" ht="15" x14ac:dyDescent="0.25">
      <c r="B127" s="205"/>
      <c r="C127" s="34"/>
      <c r="D127" s="34"/>
      <c r="E127" s="176"/>
      <c r="F127" s="30"/>
      <c r="R127" t="s">
        <v>246</v>
      </c>
      <c r="S127">
        <v>169139957</v>
      </c>
      <c r="T127" t="s">
        <v>1</v>
      </c>
      <c r="U127" t="s">
        <v>48</v>
      </c>
      <c r="V127" s="34" t="s">
        <v>561</v>
      </c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</row>
    <row r="128" spans="2:50" ht="23.25" hidden="1" customHeight="1" x14ac:dyDescent="0.25">
      <c r="B128" s="159"/>
      <c r="C128" s="34"/>
      <c r="D128" s="34"/>
      <c r="E128" s="176"/>
      <c r="F128" s="30"/>
      <c r="R128" t="s">
        <v>252</v>
      </c>
      <c r="S128">
        <v>271042320</v>
      </c>
      <c r="T128" t="s">
        <v>18</v>
      </c>
      <c r="U128" t="s">
        <v>446</v>
      </c>
      <c r="V128" s="34" t="s">
        <v>562</v>
      </c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</row>
    <row r="129" spans="2:51" ht="12" customHeight="1" x14ac:dyDescent="0.25">
      <c r="B129" s="144" t="s">
        <v>243</v>
      </c>
      <c r="C129" s="83"/>
      <c r="D129" s="83"/>
      <c r="E129" s="207"/>
      <c r="F129" s="30"/>
      <c r="R129" t="s">
        <v>250</v>
      </c>
      <c r="S129">
        <v>169176222</v>
      </c>
      <c r="T129" t="s">
        <v>1</v>
      </c>
      <c r="U129" t="s">
        <v>446</v>
      </c>
      <c r="V129" s="34" t="s">
        <v>561</v>
      </c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</row>
    <row r="130" spans="2:51" ht="15" customHeight="1" x14ac:dyDescent="0.25">
      <c r="B130" s="159" t="s">
        <v>245</v>
      </c>
      <c r="C130" s="439">
        <v>45033</v>
      </c>
      <c r="D130" s="439"/>
      <c r="E130" s="440"/>
      <c r="F130" s="30"/>
      <c r="R130" t="s">
        <v>248</v>
      </c>
      <c r="S130">
        <v>169167554</v>
      </c>
      <c r="T130" t="s">
        <v>1</v>
      </c>
      <c r="U130" t="s">
        <v>446</v>
      </c>
      <c r="V130" s="34" t="s">
        <v>561</v>
      </c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</row>
    <row r="131" spans="2:51" ht="16.5" customHeight="1" x14ac:dyDescent="0.25">
      <c r="B131" s="159" t="s">
        <v>247</v>
      </c>
      <c r="C131" s="441" t="s">
        <v>588</v>
      </c>
      <c r="D131" s="441"/>
      <c r="E131" s="442"/>
      <c r="F131" s="30"/>
      <c r="R131" t="s">
        <v>244</v>
      </c>
      <c r="S131">
        <v>169236961</v>
      </c>
      <c r="T131" t="s">
        <v>1</v>
      </c>
      <c r="U131" t="s">
        <v>430</v>
      </c>
      <c r="V131" s="34" t="s">
        <v>561</v>
      </c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</row>
    <row r="132" spans="2:51" ht="15" customHeight="1" x14ac:dyDescent="0.25">
      <c r="B132" s="208" t="s">
        <v>249</v>
      </c>
      <c r="C132" s="429" t="s">
        <v>590</v>
      </c>
      <c r="D132" s="429"/>
      <c r="E132" s="430"/>
      <c r="F132" s="30"/>
      <c r="R132" t="s">
        <v>253</v>
      </c>
      <c r="S132">
        <v>269814430</v>
      </c>
      <c r="T132" t="s">
        <v>1</v>
      </c>
      <c r="U132" t="s">
        <v>48</v>
      </c>
      <c r="V132" s="34" t="s">
        <v>562</v>
      </c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</row>
    <row r="133" spans="2:51" ht="29.25" customHeight="1" x14ac:dyDescent="0.25">
      <c r="B133" s="209" t="s">
        <v>251</v>
      </c>
      <c r="C133" s="431"/>
      <c r="D133" s="431"/>
      <c r="E133" s="432"/>
      <c r="F133" s="30"/>
      <c r="R133" t="s">
        <v>254</v>
      </c>
      <c r="S133">
        <v>170535455</v>
      </c>
      <c r="T133" t="s">
        <v>1</v>
      </c>
      <c r="U133" t="s">
        <v>432</v>
      </c>
      <c r="V133" s="34" t="s">
        <v>562</v>
      </c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</row>
    <row r="134" spans="2:51" ht="15.75" thickBot="1" x14ac:dyDescent="0.3">
      <c r="B134" s="210"/>
      <c r="C134" s="211"/>
      <c r="D134" s="211"/>
      <c r="E134" s="212"/>
      <c r="F134" s="30"/>
      <c r="R134" t="s">
        <v>255</v>
      </c>
      <c r="S134">
        <v>169845485</v>
      </c>
      <c r="T134" t="s">
        <v>1</v>
      </c>
      <c r="U134" t="s">
        <v>430</v>
      </c>
      <c r="V134" s="34" t="s">
        <v>562</v>
      </c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</row>
    <row r="135" spans="2:51" ht="15" x14ac:dyDescent="0.25">
      <c r="F135" s="30"/>
      <c r="G135" s="30"/>
      <c r="R135" t="s">
        <v>256</v>
      </c>
      <c r="S135">
        <v>170759250</v>
      </c>
      <c r="T135" t="s">
        <v>11</v>
      </c>
      <c r="U135" t="s">
        <v>432</v>
      </c>
      <c r="V135" s="34" t="s">
        <v>523</v>
      </c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</row>
    <row r="136" spans="2:51" ht="15" x14ac:dyDescent="0.25">
      <c r="F136" s="30"/>
      <c r="G136" s="30"/>
      <c r="R136" t="s">
        <v>258</v>
      </c>
      <c r="S136">
        <v>170609076</v>
      </c>
      <c r="T136" t="s">
        <v>1</v>
      </c>
      <c r="U136" t="s">
        <v>446</v>
      </c>
      <c r="V136" s="34" t="s">
        <v>523</v>
      </c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</row>
    <row r="137" spans="2:51" ht="15" x14ac:dyDescent="0.25">
      <c r="F137" s="30"/>
      <c r="G137" s="30"/>
      <c r="R137" t="s">
        <v>257</v>
      </c>
      <c r="S137">
        <v>170639781</v>
      </c>
      <c r="T137" t="s">
        <v>1</v>
      </c>
      <c r="U137" t="s">
        <v>430</v>
      </c>
      <c r="V137" s="34" t="s">
        <v>523</v>
      </c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</row>
    <row r="138" spans="2:51" ht="15" x14ac:dyDescent="0.25">
      <c r="F138" s="30"/>
      <c r="G138" s="30"/>
      <c r="H138" s="30"/>
      <c r="I138" s="30"/>
      <c r="J138" s="30"/>
      <c r="K138" s="30"/>
      <c r="R138" t="s">
        <v>259</v>
      </c>
      <c r="S138">
        <v>171444859</v>
      </c>
      <c r="T138" t="s">
        <v>1</v>
      </c>
      <c r="U138" t="s">
        <v>432</v>
      </c>
      <c r="V138" s="34" t="s">
        <v>563</v>
      </c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</row>
    <row r="139" spans="2:51" ht="15" x14ac:dyDescent="0.25"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t="s">
        <v>260</v>
      </c>
      <c r="S139">
        <v>171265176</v>
      </c>
      <c r="T139" t="s">
        <v>1</v>
      </c>
      <c r="U139" t="s">
        <v>430</v>
      </c>
      <c r="V139" s="34" t="s">
        <v>563</v>
      </c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</row>
    <row r="140" spans="2:51" ht="15" x14ac:dyDescent="0.25"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t="s">
        <v>263</v>
      </c>
      <c r="S140">
        <v>172247665</v>
      </c>
      <c r="T140" t="s">
        <v>1</v>
      </c>
      <c r="U140" t="s">
        <v>48</v>
      </c>
      <c r="V140" s="34" t="s">
        <v>564</v>
      </c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</row>
    <row r="141" spans="2:51" ht="15" x14ac:dyDescent="0.25">
      <c r="F141" s="30"/>
      <c r="G141" s="30"/>
      <c r="L141" s="30"/>
      <c r="M141" s="30"/>
      <c r="N141" s="30"/>
      <c r="O141" s="30"/>
      <c r="P141" s="30"/>
      <c r="Q141" s="30"/>
      <c r="R141" t="s">
        <v>264</v>
      </c>
      <c r="S141">
        <v>172208281</v>
      </c>
      <c r="T141" t="s">
        <v>1</v>
      </c>
      <c r="U141" t="s">
        <v>446</v>
      </c>
      <c r="V141" s="34" t="s">
        <v>564</v>
      </c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</row>
    <row r="142" spans="2:51" ht="15" x14ac:dyDescent="0.25">
      <c r="F142" s="30"/>
      <c r="G142" s="30"/>
      <c r="R142" t="s">
        <v>261</v>
      </c>
      <c r="S142">
        <v>172412113</v>
      </c>
      <c r="T142" t="s">
        <v>1</v>
      </c>
      <c r="U142" t="s">
        <v>432</v>
      </c>
      <c r="V142" s="34" t="s">
        <v>564</v>
      </c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</row>
    <row r="143" spans="2:51" ht="15" x14ac:dyDescent="0.25">
      <c r="F143" s="30"/>
      <c r="G143" s="30"/>
      <c r="R143" t="s">
        <v>262</v>
      </c>
      <c r="S143">
        <v>172380181</v>
      </c>
      <c r="T143" t="s">
        <v>1</v>
      </c>
      <c r="U143" t="s">
        <v>430</v>
      </c>
      <c r="V143" s="34" t="s">
        <v>564</v>
      </c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</row>
    <row r="144" spans="2:51" ht="15" x14ac:dyDescent="0.25">
      <c r="F144" s="30"/>
      <c r="G144" s="30"/>
      <c r="R144" t="s">
        <v>265</v>
      </c>
      <c r="S144">
        <v>171668992</v>
      </c>
      <c r="T144" t="s">
        <v>1</v>
      </c>
      <c r="U144" t="s">
        <v>446</v>
      </c>
      <c r="V144" s="34" t="s">
        <v>565</v>
      </c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</row>
    <row r="145" spans="6:51" ht="15" x14ac:dyDescent="0.25">
      <c r="F145" s="30"/>
      <c r="G145" s="30"/>
      <c r="R145" t="s">
        <v>268</v>
      </c>
      <c r="S145">
        <v>173000664</v>
      </c>
      <c r="T145" t="s">
        <v>11</v>
      </c>
      <c r="U145" t="s">
        <v>446</v>
      </c>
      <c r="V145" s="34" t="s">
        <v>524</v>
      </c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</row>
    <row r="146" spans="6:51" ht="15" x14ac:dyDescent="0.25">
      <c r="F146" s="30"/>
      <c r="G146" s="30"/>
      <c r="R146" t="s">
        <v>267</v>
      </c>
      <c r="S146">
        <v>173053453</v>
      </c>
      <c r="T146" t="s">
        <v>1</v>
      </c>
      <c r="U146" t="s">
        <v>48</v>
      </c>
      <c r="V146" s="34" t="s">
        <v>524</v>
      </c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</row>
    <row r="147" spans="6:51" ht="15" x14ac:dyDescent="0.25">
      <c r="F147" s="30"/>
      <c r="G147" s="30"/>
      <c r="R147" t="s">
        <v>266</v>
      </c>
      <c r="S147">
        <v>173741535</v>
      </c>
      <c r="T147" t="s">
        <v>1</v>
      </c>
      <c r="U147" t="s">
        <v>430</v>
      </c>
      <c r="V147" s="34" t="s">
        <v>524</v>
      </c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</row>
    <row r="148" spans="6:51" ht="15" x14ac:dyDescent="0.25">
      <c r="F148" s="30"/>
      <c r="G148" s="30"/>
      <c r="H148" s="30"/>
      <c r="I148" s="30"/>
      <c r="J148" s="30"/>
      <c r="K148" s="30"/>
      <c r="R148" t="s">
        <v>271</v>
      </c>
      <c r="S148">
        <v>173935878</v>
      </c>
      <c r="T148" t="s">
        <v>1</v>
      </c>
      <c r="U148" t="s">
        <v>48</v>
      </c>
      <c r="V148" s="34" t="s">
        <v>566</v>
      </c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</row>
    <row r="149" spans="6:51" ht="15" x14ac:dyDescent="0.25"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t="s">
        <v>269</v>
      </c>
      <c r="S149">
        <v>273889830</v>
      </c>
      <c r="T149" t="s">
        <v>1</v>
      </c>
      <c r="U149" t="s">
        <v>432</v>
      </c>
      <c r="V149" s="34" t="s">
        <v>566</v>
      </c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</row>
    <row r="150" spans="6:51" ht="15" x14ac:dyDescent="0.25"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t="s">
        <v>270</v>
      </c>
      <c r="S150">
        <v>173820527</v>
      </c>
      <c r="T150" t="s">
        <v>1</v>
      </c>
      <c r="U150" t="s">
        <v>430</v>
      </c>
      <c r="V150" s="34" t="s">
        <v>566</v>
      </c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</row>
    <row r="151" spans="6:51" ht="15" x14ac:dyDescent="0.25"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t="s">
        <v>274</v>
      </c>
      <c r="S151">
        <v>174273897</v>
      </c>
      <c r="T151" t="s">
        <v>1</v>
      </c>
      <c r="U151" t="s">
        <v>48</v>
      </c>
      <c r="V151" s="34" t="s">
        <v>567</v>
      </c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</row>
    <row r="152" spans="6:51" ht="15" x14ac:dyDescent="0.25">
      <c r="F152" s="30"/>
      <c r="G152" s="30"/>
      <c r="L152" s="30"/>
      <c r="M152" s="30"/>
      <c r="N152" s="30"/>
      <c r="O152" s="30"/>
      <c r="P152" s="30"/>
      <c r="Q152" s="30"/>
      <c r="R152" t="s">
        <v>275</v>
      </c>
      <c r="S152">
        <v>174206197</v>
      </c>
      <c r="T152" t="s">
        <v>1</v>
      </c>
      <c r="U152" t="s">
        <v>446</v>
      </c>
      <c r="V152" s="34" t="s">
        <v>567</v>
      </c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</row>
    <row r="153" spans="6:51" ht="15" x14ac:dyDescent="0.25">
      <c r="F153" s="30"/>
      <c r="G153" s="30"/>
      <c r="Q153" s="133"/>
      <c r="R153" t="s">
        <v>272</v>
      </c>
      <c r="S153">
        <v>174409393</v>
      </c>
      <c r="T153" t="s">
        <v>1</v>
      </c>
      <c r="U153" t="s">
        <v>432</v>
      </c>
      <c r="V153" s="34" t="s">
        <v>567</v>
      </c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</row>
    <row r="154" spans="6:51" ht="15" x14ac:dyDescent="0.25">
      <c r="F154" s="30"/>
      <c r="G154" s="30"/>
      <c r="Q154" s="133"/>
      <c r="R154" t="s">
        <v>273</v>
      </c>
      <c r="S154">
        <v>174264880</v>
      </c>
      <c r="T154" t="s">
        <v>1</v>
      </c>
      <c r="U154" t="s">
        <v>430</v>
      </c>
      <c r="V154" s="34" t="s">
        <v>567</v>
      </c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</row>
    <row r="155" spans="6:51" ht="15" x14ac:dyDescent="0.25">
      <c r="F155" s="30"/>
      <c r="G155" s="30"/>
      <c r="Q155" s="133"/>
      <c r="R155" t="s">
        <v>277</v>
      </c>
      <c r="S155">
        <v>174992914</v>
      </c>
      <c r="T155" t="s">
        <v>1</v>
      </c>
      <c r="U155" t="s">
        <v>446</v>
      </c>
      <c r="V155" s="34" t="s">
        <v>543</v>
      </c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</row>
    <row r="156" spans="6:51" ht="15" x14ac:dyDescent="0.25">
      <c r="F156" s="30"/>
      <c r="G156" s="30"/>
      <c r="Q156" s="133"/>
      <c r="R156" t="s">
        <v>276</v>
      </c>
      <c r="S156">
        <v>174919318</v>
      </c>
      <c r="T156" t="s">
        <v>1</v>
      </c>
      <c r="U156" t="s">
        <v>48</v>
      </c>
      <c r="V156" s="34" t="s">
        <v>543</v>
      </c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</row>
    <row r="157" spans="6:51" ht="15" x14ac:dyDescent="0.25">
      <c r="F157" s="30"/>
      <c r="G157" s="30"/>
      <c r="Q157" s="133"/>
      <c r="R157" t="s">
        <v>279</v>
      </c>
      <c r="S157">
        <v>174976486</v>
      </c>
      <c r="T157" t="s">
        <v>1</v>
      </c>
      <c r="U157" t="s">
        <v>432</v>
      </c>
      <c r="V157" s="34" t="s">
        <v>543</v>
      </c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</row>
    <row r="158" spans="6:51" ht="15" x14ac:dyDescent="0.25">
      <c r="F158" s="30"/>
      <c r="G158" s="30"/>
      <c r="Q158" s="133"/>
      <c r="R158" t="s">
        <v>278</v>
      </c>
      <c r="S158">
        <v>174907725</v>
      </c>
      <c r="T158" t="s">
        <v>1</v>
      </c>
      <c r="U158" t="s">
        <v>446</v>
      </c>
      <c r="V158" s="34" t="s">
        <v>543</v>
      </c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</row>
    <row r="159" spans="6:51" ht="15" x14ac:dyDescent="0.25">
      <c r="F159" s="30"/>
      <c r="G159" s="30"/>
      <c r="Q159" s="133"/>
      <c r="R159" t="s">
        <v>282</v>
      </c>
      <c r="S159">
        <v>245358580</v>
      </c>
      <c r="T159" t="s">
        <v>11</v>
      </c>
      <c r="U159" t="s">
        <v>432</v>
      </c>
      <c r="V159" s="34" t="s">
        <v>525</v>
      </c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</row>
    <row r="160" spans="6:51" ht="15" x14ac:dyDescent="0.25">
      <c r="F160" s="30"/>
      <c r="G160" s="30"/>
      <c r="Q160" s="133"/>
      <c r="R160" t="s">
        <v>286</v>
      </c>
      <c r="S160">
        <v>145907544</v>
      </c>
      <c r="T160" t="s">
        <v>18</v>
      </c>
      <c r="U160" t="s">
        <v>446</v>
      </c>
      <c r="V160" s="34" t="s">
        <v>525</v>
      </c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</row>
    <row r="161" spans="6:51" ht="15" x14ac:dyDescent="0.25">
      <c r="F161" s="30"/>
      <c r="G161" s="30"/>
      <c r="Q161" s="133"/>
      <c r="R161" t="s">
        <v>281</v>
      </c>
      <c r="S161">
        <v>144127993</v>
      </c>
      <c r="T161" t="s">
        <v>1</v>
      </c>
      <c r="U161" t="s">
        <v>48</v>
      </c>
      <c r="V161" s="34" t="s">
        <v>525</v>
      </c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</row>
    <row r="162" spans="6:51" ht="15" x14ac:dyDescent="0.25">
      <c r="F162" s="30"/>
      <c r="G162" s="30"/>
      <c r="Q162" s="133"/>
      <c r="R162" t="s">
        <v>285</v>
      </c>
      <c r="S162">
        <v>244620250</v>
      </c>
      <c r="T162" t="s">
        <v>1</v>
      </c>
      <c r="U162" t="s">
        <v>446</v>
      </c>
      <c r="V162" s="34" t="s">
        <v>525</v>
      </c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</row>
    <row r="163" spans="6:51" ht="15" x14ac:dyDescent="0.25">
      <c r="F163" s="30"/>
      <c r="G163" s="30"/>
      <c r="Q163" s="133"/>
      <c r="R163" t="s">
        <v>283</v>
      </c>
      <c r="S163">
        <v>144129510</v>
      </c>
      <c r="T163" t="s">
        <v>1</v>
      </c>
      <c r="U163" t="s">
        <v>446</v>
      </c>
      <c r="V163" s="34" t="s">
        <v>525</v>
      </c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</row>
    <row r="164" spans="6:51" ht="15" x14ac:dyDescent="0.25">
      <c r="F164" s="30"/>
      <c r="G164" s="30"/>
      <c r="Q164" s="133"/>
      <c r="R164" t="s">
        <v>280</v>
      </c>
      <c r="S164">
        <v>144133366</v>
      </c>
      <c r="T164" t="s">
        <v>1</v>
      </c>
      <c r="U164" t="s">
        <v>430</v>
      </c>
      <c r="V164" s="34" t="s">
        <v>525</v>
      </c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</row>
    <row r="165" spans="6:51" ht="15" x14ac:dyDescent="0.25">
      <c r="F165" s="30"/>
      <c r="G165" s="30"/>
      <c r="R165" t="s">
        <v>284</v>
      </c>
      <c r="S165">
        <v>145827646</v>
      </c>
      <c r="T165" t="s">
        <v>1</v>
      </c>
      <c r="U165" t="s">
        <v>446</v>
      </c>
      <c r="V165" s="34" t="s">
        <v>525</v>
      </c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</row>
    <row r="166" spans="6:51" ht="15" x14ac:dyDescent="0.25">
      <c r="F166" s="30"/>
      <c r="G166" s="30"/>
      <c r="R166" t="s">
        <v>242</v>
      </c>
      <c r="S166">
        <v>301507301</v>
      </c>
      <c r="T166" t="s">
        <v>1</v>
      </c>
      <c r="U166" t="s">
        <v>430</v>
      </c>
      <c r="V166" s="34" t="s">
        <v>556</v>
      </c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</row>
    <row r="167" spans="6:51" ht="15" x14ac:dyDescent="0.25">
      <c r="F167" s="30"/>
      <c r="G167" s="30"/>
      <c r="R167" t="s">
        <v>288</v>
      </c>
      <c r="S167">
        <v>175700829</v>
      </c>
      <c r="T167" t="s">
        <v>1</v>
      </c>
      <c r="U167" t="s">
        <v>48</v>
      </c>
      <c r="V167" s="34" t="s">
        <v>556</v>
      </c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</row>
    <row r="168" spans="6:51" ht="15" x14ac:dyDescent="0.25">
      <c r="F168" s="30"/>
      <c r="G168" s="30"/>
      <c r="R168" t="s">
        <v>287</v>
      </c>
      <c r="S168">
        <v>175606358</v>
      </c>
      <c r="T168" t="s">
        <v>1</v>
      </c>
      <c r="U168" t="s">
        <v>446</v>
      </c>
      <c r="V168" s="34" t="s">
        <v>556</v>
      </c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</row>
    <row r="169" spans="6:51" ht="15" x14ac:dyDescent="0.25">
      <c r="F169" s="30"/>
      <c r="G169" s="30"/>
      <c r="R169" t="s">
        <v>292</v>
      </c>
      <c r="S169">
        <v>176633027</v>
      </c>
      <c r="T169" t="s">
        <v>1</v>
      </c>
      <c r="U169" t="s">
        <v>446</v>
      </c>
      <c r="V169" s="34" t="s">
        <v>546</v>
      </c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</row>
    <row r="170" spans="6:51" ht="15" x14ac:dyDescent="0.25">
      <c r="F170" s="30"/>
      <c r="G170" s="30"/>
      <c r="R170" t="s">
        <v>291</v>
      </c>
      <c r="S170">
        <v>176523132</v>
      </c>
      <c r="T170" t="s">
        <v>1</v>
      </c>
      <c r="U170" t="s">
        <v>48</v>
      </c>
      <c r="V170" s="34" t="s">
        <v>546</v>
      </c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</row>
    <row r="171" spans="6:51" ht="15" x14ac:dyDescent="0.25">
      <c r="F171" s="30"/>
      <c r="G171" s="30"/>
      <c r="R171" t="s">
        <v>290</v>
      </c>
      <c r="S171">
        <v>176502533</v>
      </c>
      <c r="T171" t="s">
        <v>1</v>
      </c>
      <c r="U171" t="s">
        <v>432</v>
      </c>
      <c r="V171" s="34" t="s">
        <v>546</v>
      </c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</row>
    <row r="172" spans="6:51" ht="15" x14ac:dyDescent="0.25">
      <c r="F172" s="30"/>
      <c r="G172" s="30"/>
      <c r="R172" t="s">
        <v>289</v>
      </c>
      <c r="S172">
        <v>176523470</v>
      </c>
      <c r="T172" t="s">
        <v>1</v>
      </c>
      <c r="U172" t="s">
        <v>430</v>
      </c>
      <c r="V172" s="34" t="s">
        <v>546</v>
      </c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</row>
    <row r="173" spans="6:51" ht="15" x14ac:dyDescent="0.25">
      <c r="F173" s="30"/>
      <c r="G173" s="30"/>
      <c r="R173" t="s">
        <v>295</v>
      </c>
      <c r="S173">
        <v>277070440</v>
      </c>
      <c r="T173" t="s">
        <v>1</v>
      </c>
      <c r="U173" t="s">
        <v>48</v>
      </c>
      <c r="V173" s="34" t="s">
        <v>568</v>
      </c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</row>
    <row r="174" spans="6:51" ht="15" x14ac:dyDescent="0.25">
      <c r="F174" s="30"/>
      <c r="G174" s="30"/>
      <c r="R174" t="s">
        <v>293</v>
      </c>
      <c r="S174">
        <v>177217875</v>
      </c>
      <c r="T174" t="s">
        <v>1</v>
      </c>
      <c r="U174" t="s">
        <v>432</v>
      </c>
      <c r="V174" s="34" t="s">
        <v>568</v>
      </c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</row>
    <row r="175" spans="6:51" ht="15" x14ac:dyDescent="0.25">
      <c r="F175" s="30"/>
      <c r="G175" s="30"/>
      <c r="R175" t="s">
        <v>294</v>
      </c>
      <c r="S175">
        <v>177059215</v>
      </c>
      <c r="T175" t="s">
        <v>1</v>
      </c>
      <c r="U175" t="s">
        <v>430</v>
      </c>
      <c r="V175" s="34" t="s">
        <v>568</v>
      </c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</row>
    <row r="176" spans="6:51" ht="15" x14ac:dyDescent="0.25">
      <c r="F176" s="30"/>
      <c r="G176" s="30"/>
      <c r="R176" t="s">
        <v>299</v>
      </c>
      <c r="S176">
        <v>178263320</v>
      </c>
      <c r="T176" t="s">
        <v>1</v>
      </c>
      <c r="U176" t="s">
        <v>446</v>
      </c>
      <c r="V176" s="34" t="s">
        <v>569</v>
      </c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</row>
    <row r="177" spans="6:51" ht="15" x14ac:dyDescent="0.25">
      <c r="F177" s="30"/>
      <c r="G177" s="30"/>
      <c r="R177" t="s">
        <v>300</v>
      </c>
      <c r="S177">
        <v>178242493</v>
      </c>
      <c r="T177" t="s">
        <v>1</v>
      </c>
      <c r="U177" t="s">
        <v>48</v>
      </c>
      <c r="V177" s="34" t="s">
        <v>569</v>
      </c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</row>
    <row r="178" spans="6:51" ht="15" x14ac:dyDescent="0.25">
      <c r="F178" s="30"/>
      <c r="G178" s="30"/>
      <c r="R178" t="s">
        <v>298</v>
      </c>
      <c r="S178">
        <v>178243638</v>
      </c>
      <c r="T178" t="s">
        <v>1</v>
      </c>
      <c r="U178" t="s">
        <v>446</v>
      </c>
      <c r="V178" s="34" t="s">
        <v>569</v>
      </c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</row>
    <row r="179" spans="6:51" ht="15" x14ac:dyDescent="0.25">
      <c r="F179" s="30"/>
      <c r="G179" s="30"/>
      <c r="R179" t="s">
        <v>296</v>
      </c>
      <c r="S179">
        <v>278312850</v>
      </c>
      <c r="T179" t="s">
        <v>1</v>
      </c>
      <c r="U179" t="s">
        <v>432</v>
      </c>
      <c r="V179" s="34" t="s">
        <v>569</v>
      </c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</row>
    <row r="180" spans="6:51" ht="15" x14ac:dyDescent="0.25">
      <c r="F180" s="30"/>
      <c r="G180" s="30"/>
      <c r="R180" t="s">
        <v>297</v>
      </c>
      <c r="S180">
        <v>178230181</v>
      </c>
      <c r="T180" t="s">
        <v>1</v>
      </c>
      <c r="U180" t="s">
        <v>430</v>
      </c>
      <c r="V180" s="34" t="s">
        <v>569</v>
      </c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</row>
    <row r="181" spans="6:51" ht="15" x14ac:dyDescent="0.25">
      <c r="F181" s="30"/>
      <c r="G181" s="30"/>
      <c r="H181" s="30"/>
      <c r="I181" s="30"/>
      <c r="J181" s="30"/>
      <c r="R181" t="s">
        <v>303</v>
      </c>
      <c r="S181">
        <v>178997346</v>
      </c>
      <c r="T181" t="s">
        <v>18</v>
      </c>
      <c r="U181" t="s">
        <v>446</v>
      </c>
      <c r="V181" s="34" t="s">
        <v>534</v>
      </c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</row>
    <row r="182" spans="6:51" ht="15" x14ac:dyDescent="0.25">
      <c r="F182" s="30"/>
      <c r="G182" s="30"/>
      <c r="H182" s="30"/>
      <c r="I182" s="30"/>
      <c r="J182" s="30"/>
      <c r="R182" t="s">
        <v>302</v>
      </c>
      <c r="S182">
        <v>178602952</v>
      </c>
      <c r="T182" t="s">
        <v>1</v>
      </c>
      <c r="U182" t="s">
        <v>446</v>
      </c>
      <c r="V182" s="34" t="s">
        <v>534</v>
      </c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</row>
    <row r="183" spans="6:51" ht="15" x14ac:dyDescent="0.25">
      <c r="F183" s="30"/>
      <c r="G183" s="30"/>
      <c r="H183" s="30"/>
      <c r="I183" s="30"/>
      <c r="J183" s="30"/>
      <c r="R183" t="s">
        <v>301</v>
      </c>
      <c r="S183">
        <v>178602767</v>
      </c>
      <c r="T183" t="s">
        <v>1</v>
      </c>
      <c r="U183" t="s">
        <v>446</v>
      </c>
      <c r="V183" s="34" t="s">
        <v>534</v>
      </c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</row>
    <row r="184" spans="6:51" ht="15" x14ac:dyDescent="0.25">
      <c r="F184" s="30"/>
      <c r="G184" s="30"/>
      <c r="H184" s="30"/>
      <c r="I184" s="30"/>
      <c r="J184" s="30"/>
      <c r="R184" t="s">
        <v>308</v>
      </c>
      <c r="S184">
        <v>179340620</v>
      </c>
      <c r="T184" t="s">
        <v>1</v>
      </c>
      <c r="U184" t="s">
        <v>446</v>
      </c>
      <c r="V184" s="67" t="s">
        <v>542</v>
      </c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</row>
    <row r="185" spans="6:51" ht="15" x14ac:dyDescent="0.25">
      <c r="F185" s="30"/>
      <c r="G185" s="30"/>
      <c r="H185" s="30"/>
      <c r="I185" s="30"/>
      <c r="J185" s="30"/>
      <c r="R185" t="s">
        <v>306</v>
      </c>
      <c r="S185">
        <v>179249836</v>
      </c>
      <c r="T185" t="s">
        <v>1</v>
      </c>
      <c r="U185" t="s">
        <v>430</v>
      </c>
      <c r="V185" s="34" t="s">
        <v>542</v>
      </c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</row>
    <row r="186" spans="6:51" ht="15" x14ac:dyDescent="0.25">
      <c r="F186" s="30"/>
      <c r="G186" s="30"/>
      <c r="H186" s="30"/>
      <c r="I186" s="30"/>
      <c r="J186" s="30"/>
      <c r="R186" t="s">
        <v>304</v>
      </c>
      <c r="S186">
        <v>179286788</v>
      </c>
      <c r="T186" t="s">
        <v>1</v>
      </c>
      <c r="U186" t="s">
        <v>48</v>
      </c>
      <c r="V186" s="34" t="s">
        <v>542</v>
      </c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</row>
    <row r="187" spans="6:51" ht="15" x14ac:dyDescent="0.25">
      <c r="F187" s="30"/>
      <c r="G187" s="30"/>
      <c r="H187" s="30"/>
      <c r="I187" s="30"/>
      <c r="J187" s="30"/>
      <c r="R187" t="s">
        <v>305</v>
      </c>
      <c r="S187">
        <v>179206436</v>
      </c>
      <c r="T187" t="s">
        <v>1</v>
      </c>
      <c r="U187" t="s">
        <v>446</v>
      </c>
      <c r="V187" s="34" t="s">
        <v>542</v>
      </c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</row>
    <row r="188" spans="6:51" ht="15" x14ac:dyDescent="0.25">
      <c r="F188" s="30"/>
      <c r="G188" s="30"/>
      <c r="H188" s="30"/>
      <c r="I188" s="30"/>
      <c r="J188" s="30"/>
      <c r="R188" t="s">
        <v>309</v>
      </c>
      <c r="S188">
        <v>179901854</v>
      </c>
      <c r="T188" t="s">
        <v>1</v>
      </c>
      <c r="U188" t="s">
        <v>433</v>
      </c>
      <c r="V188" s="34" t="s">
        <v>542</v>
      </c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</row>
    <row r="189" spans="6:51" ht="15" x14ac:dyDescent="0.25">
      <c r="F189" s="30"/>
      <c r="G189" s="30"/>
      <c r="H189" s="30"/>
      <c r="I189" s="30"/>
      <c r="J189" s="30"/>
      <c r="R189" t="s">
        <v>307</v>
      </c>
      <c r="S189">
        <v>179478621</v>
      </c>
      <c r="T189" t="s">
        <v>1</v>
      </c>
      <c r="U189" t="s">
        <v>432</v>
      </c>
      <c r="V189" s="34" t="s">
        <v>542</v>
      </c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</row>
    <row r="190" spans="6:51" ht="15" x14ac:dyDescent="0.25">
      <c r="F190" s="30"/>
      <c r="G190" s="30"/>
      <c r="H190" s="30"/>
      <c r="I190" s="30"/>
      <c r="J190" s="30"/>
      <c r="R190" t="s">
        <v>313</v>
      </c>
      <c r="S190">
        <v>180102018</v>
      </c>
      <c r="T190" t="s">
        <v>18</v>
      </c>
      <c r="U190" t="s">
        <v>446</v>
      </c>
      <c r="V190" s="34" t="s">
        <v>538</v>
      </c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</row>
    <row r="191" spans="6:51" ht="15" x14ac:dyDescent="0.25">
      <c r="F191" s="30"/>
      <c r="G191" s="30"/>
      <c r="H191" s="30"/>
      <c r="I191" s="30"/>
      <c r="J191" s="30"/>
      <c r="R191" t="s">
        <v>312</v>
      </c>
      <c r="S191">
        <v>180373788</v>
      </c>
      <c r="T191" t="s">
        <v>1</v>
      </c>
      <c r="U191" t="s">
        <v>432</v>
      </c>
      <c r="V191" s="34" t="s">
        <v>538</v>
      </c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</row>
    <row r="192" spans="6:51" ht="15" x14ac:dyDescent="0.25">
      <c r="F192" s="30"/>
      <c r="G192" s="30"/>
      <c r="H192" s="30"/>
      <c r="I192" s="30"/>
      <c r="J192" s="30"/>
      <c r="R192" t="s">
        <v>311</v>
      </c>
      <c r="S192">
        <v>180153137</v>
      </c>
      <c r="T192" t="s">
        <v>1</v>
      </c>
      <c r="U192" t="s">
        <v>430</v>
      </c>
      <c r="V192" s="34" t="s">
        <v>538</v>
      </c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</row>
    <row r="193" spans="6:51" ht="15" x14ac:dyDescent="0.25">
      <c r="F193" s="30"/>
      <c r="G193" s="30"/>
      <c r="H193" s="30"/>
      <c r="I193" s="30"/>
      <c r="J193" s="30"/>
      <c r="R193" t="s">
        <v>310</v>
      </c>
      <c r="S193">
        <v>180193231</v>
      </c>
      <c r="T193" t="s">
        <v>1</v>
      </c>
      <c r="U193" t="s">
        <v>48</v>
      </c>
      <c r="V193" s="34" t="s">
        <v>538</v>
      </c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</row>
    <row r="194" spans="6:51" ht="15" x14ac:dyDescent="0.25">
      <c r="F194" s="30"/>
      <c r="G194" s="30"/>
      <c r="H194" s="30"/>
      <c r="I194" s="30"/>
      <c r="J194" s="30"/>
      <c r="R194" t="s">
        <v>317</v>
      </c>
      <c r="S194">
        <v>181200636</v>
      </c>
      <c r="T194" t="s">
        <v>1</v>
      </c>
      <c r="U194" t="s">
        <v>48</v>
      </c>
      <c r="V194" s="34" t="s">
        <v>570</v>
      </c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</row>
    <row r="195" spans="6:51" ht="15" x14ac:dyDescent="0.25">
      <c r="F195" s="30"/>
      <c r="G195" s="30"/>
      <c r="H195" s="30"/>
      <c r="I195" s="30"/>
      <c r="J195" s="30"/>
      <c r="R195" t="s">
        <v>316</v>
      </c>
      <c r="S195">
        <v>181522014</v>
      </c>
      <c r="T195" t="s">
        <v>1</v>
      </c>
      <c r="U195" t="s">
        <v>446</v>
      </c>
      <c r="V195" s="34" t="s">
        <v>570</v>
      </c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</row>
    <row r="196" spans="6:51" ht="15" x14ac:dyDescent="0.25">
      <c r="F196" s="30"/>
      <c r="G196" s="30"/>
      <c r="H196" s="30"/>
      <c r="I196" s="30"/>
      <c r="J196" s="30"/>
      <c r="R196" t="s">
        <v>315</v>
      </c>
      <c r="S196">
        <v>281523640</v>
      </c>
      <c r="T196" t="s">
        <v>1</v>
      </c>
      <c r="U196" t="s">
        <v>430</v>
      </c>
      <c r="V196" s="34" t="s">
        <v>570</v>
      </c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</row>
    <row r="197" spans="6:51" ht="15" x14ac:dyDescent="0.25">
      <c r="F197" s="30"/>
      <c r="G197" s="30"/>
      <c r="H197" s="30"/>
      <c r="I197" s="30"/>
      <c r="J197" s="30"/>
      <c r="R197" t="s">
        <v>314</v>
      </c>
      <c r="S197">
        <v>181121797</v>
      </c>
      <c r="T197" t="s">
        <v>1</v>
      </c>
      <c r="U197" t="s">
        <v>432</v>
      </c>
      <c r="V197" s="34" t="s">
        <v>570</v>
      </c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</row>
    <row r="198" spans="6:51" ht="15" x14ac:dyDescent="0.25">
      <c r="F198" s="30"/>
      <c r="G198" s="30"/>
      <c r="H198" s="30"/>
      <c r="I198" s="30"/>
      <c r="J198" s="30"/>
      <c r="R198" t="s">
        <v>318</v>
      </c>
      <c r="S198">
        <v>182770817</v>
      </c>
      <c r="T198" t="s">
        <v>1</v>
      </c>
      <c r="U198" t="s">
        <v>48</v>
      </c>
      <c r="V198" s="34" t="s">
        <v>571</v>
      </c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</row>
    <row r="199" spans="6:51" ht="15" x14ac:dyDescent="0.25">
      <c r="F199" s="30"/>
      <c r="G199" s="30"/>
      <c r="H199" s="30"/>
      <c r="I199" s="30"/>
      <c r="J199" s="30"/>
      <c r="R199" t="s">
        <v>319</v>
      </c>
      <c r="S199">
        <v>182701785</v>
      </c>
      <c r="T199" t="s">
        <v>1</v>
      </c>
      <c r="U199" t="s">
        <v>446</v>
      </c>
      <c r="V199" s="34" t="s">
        <v>571</v>
      </c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</row>
    <row r="200" spans="6:51" ht="15" x14ac:dyDescent="0.25">
      <c r="F200" s="30"/>
      <c r="G200" s="30"/>
      <c r="H200" s="30"/>
      <c r="I200" s="30"/>
      <c r="J200" s="30"/>
      <c r="R200" t="s">
        <v>320</v>
      </c>
      <c r="S200">
        <v>182714850</v>
      </c>
      <c r="T200" t="s">
        <v>1</v>
      </c>
      <c r="U200" t="s">
        <v>432</v>
      </c>
      <c r="V200" s="34" t="s">
        <v>571</v>
      </c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</row>
    <row r="201" spans="6:51" ht="15" x14ac:dyDescent="0.25">
      <c r="F201" s="30"/>
      <c r="G201" s="30"/>
      <c r="H201" s="30"/>
      <c r="I201" s="30"/>
      <c r="J201" s="30"/>
      <c r="R201" t="s">
        <v>321</v>
      </c>
      <c r="S201">
        <v>182743364</v>
      </c>
      <c r="T201" t="s">
        <v>1</v>
      </c>
      <c r="U201" t="s">
        <v>430</v>
      </c>
      <c r="V201" s="34" t="s">
        <v>571</v>
      </c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</row>
    <row r="202" spans="6:51" ht="15" x14ac:dyDescent="0.25">
      <c r="F202" s="30"/>
      <c r="G202" s="30"/>
      <c r="H202" s="30"/>
      <c r="I202" s="30"/>
      <c r="J202" s="30"/>
      <c r="R202" t="s">
        <v>326</v>
      </c>
      <c r="S202">
        <v>283667080</v>
      </c>
      <c r="T202" t="s">
        <v>1</v>
      </c>
      <c r="U202" t="s">
        <v>48</v>
      </c>
      <c r="V202" s="30" t="s">
        <v>572</v>
      </c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</row>
    <row r="203" spans="6:51" ht="15" x14ac:dyDescent="0.25">
      <c r="F203" s="30"/>
      <c r="G203" s="30"/>
      <c r="H203" s="30"/>
      <c r="I203" s="30"/>
      <c r="J203" s="30"/>
      <c r="R203" t="s">
        <v>324</v>
      </c>
      <c r="S203">
        <v>183605327</v>
      </c>
      <c r="T203" t="s">
        <v>1</v>
      </c>
      <c r="U203" t="s">
        <v>446</v>
      </c>
      <c r="V203" s="30" t="s">
        <v>572</v>
      </c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</row>
    <row r="204" spans="6:51" ht="15" x14ac:dyDescent="0.25">
      <c r="F204" s="30"/>
      <c r="G204" s="30"/>
      <c r="H204" s="30"/>
      <c r="I204" s="30"/>
      <c r="J204" s="30"/>
      <c r="R204" t="s">
        <v>325</v>
      </c>
      <c r="S204">
        <v>183606952</v>
      </c>
      <c r="T204" t="s">
        <v>1</v>
      </c>
      <c r="U204" t="s">
        <v>446</v>
      </c>
      <c r="V204" s="30" t="s">
        <v>572</v>
      </c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</row>
    <row r="205" spans="6:51" ht="15" x14ac:dyDescent="0.25">
      <c r="F205" s="30"/>
      <c r="G205" s="30"/>
      <c r="H205" s="30"/>
      <c r="I205" s="30"/>
      <c r="J205" s="30"/>
      <c r="R205" t="s">
        <v>327</v>
      </c>
      <c r="S205">
        <v>300083878</v>
      </c>
      <c r="T205" t="s">
        <v>1</v>
      </c>
      <c r="U205" t="s">
        <v>433</v>
      </c>
      <c r="V205" s="30" t="s">
        <v>572</v>
      </c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</row>
    <row r="206" spans="6:51" ht="15" x14ac:dyDescent="0.25">
      <c r="F206" s="30"/>
      <c r="G206" s="30"/>
      <c r="H206" s="30"/>
      <c r="I206" s="30"/>
      <c r="J206" s="30"/>
      <c r="R206" t="s">
        <v>322</v>
      </c>
      <c r="S206">
        <v>183843314</v>
      </c>
      <c r="T206" t="s">
        <v>1</v>
      </c>
      <c r="U206" t="s">
        <v>432</v>
      </c>
      <c r="V206" s="34" t="s">
        <v>572</v>
      </c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</row>
    <row r="207" spans="6:51" ht="15" x14ac:dyDescent="0.25">
      <c r="F207" s="30"/>
      <c r="G207" s="30"/>
      <c r="H207" s="30"/>
      <c r="I207" s="30"/>
      <c r="J207" s="30"/>
      <c r="R207" t="s">
        <v>323</v>
      </c>
      <c r="S207">
        <v>183633981</v>
      </c>
      <c r="T207" t="s">
        <v>1</v>
      </c>
      <c r="U207" t="s">
        <v>430</v>
      </c>
      <c r="V207" s="34" t="s">
        <v>572</v>
      </c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</row>
    <row r="208" spans="6:51" ht="15" x14ac:dyDescent="0.25">
      <c r="F208" s="30"/>
      <c r="G208" s="30"/>
      <c r="H208" s="30"/>
      <c r="I208" s="30"/>
      <c r="J208" s="30"/>
      <c r="R208" t="s">
        <v>331</v>
      </c>
      <c r="S208">
        <v>184536236</v>
      </c>
      <c r="T208" t="s">
        <v>1</v>
      </c>
      <c r="U208" t="s">
        <v>48</v>
      </c>
      <c r="V208" s="34" t="s">
        <v>573</v>
      </c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</row>
    <row r="209" spans="6:51" ht="15" x14ac:dyDescent="0.25">
      <c r="F209" s="30"/>
      <c r="G209" s="30"/>
      <c r="H209" s="30"/>
      <c r="I209" s="30"/>
      <c r="J209" s="30"/>
      <c r="R209" t="s">
        <v>328</v>
      </c>
      <c r="S209">
        <v>184552774</v>
      </c>
      <c r="T209" t="s">
        <v>1</v>
      </c>
      <c r="U209" t="s">
        <v>446</v>
      </c>
      <c r="V209" s="34" t="s">
        <v>573</v>
      </c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</row>
    <row r="210" spans="6:51" ht="15" x14ac:dyDescent="0.25">
      <c r="F210" s="30"/>
      <c r="G210" s="30"/>
      <c r="H210" s="30"/>
      <c r="I210" s="30"/>
      <c r="J210" s="30"/>
      <c r="R210" t="s">
        <v>329</v>
      </c>
      <c r="S210">
        <v>184827583</v>
      </c>
      <c r="T210" t="s">
        <v>1</v>
      </c>
      <c r="U210" t="s">
        <v>432</v>
      </c>
      <c r="V210" s="34" t="s">
        <v>573</v>
      </c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</row>
    <row r="211" spans="6:51" ht="15" x14ac:dyDescent="0.25">
      <c r="F211" s="30"/>
      <c r="G211" s="30"/>
      <c r="H211" s="30"/>
      <c r="I211" s="30"/>
      <c r="J211" s="30"/>
      <c r="R211" t="s">
        <v>330</v>
      </c>
      <c r="S211">
        <v>184626819</v>
      </c>
      <c r="T211" t="s">
        <v>1</v>
      </c>
      <c r="U211" t="s">
        <v>430</v>
      </c>
      <c r="V211" s="34" t="s">
        <v>573</v>
      </c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</row>
    <row r="212" spans="6:51" ht="15" x14ac:dyDescent="0.25">
      <c r="F212" s="30"/>
      <c r="G212" s="30"/>
      <c r="H212" s="30"/>
      <c r="I212" s="30"/>
      <c r="J212" s="30"/>
      <c r="R212" t="s">
        <v>335</v>
      </c>
      <c r="S212">
        <v>185179431</v>
      </c>
      <c r="T212" t="s">
        <v>1</v>
      </c>
      <c r="U212" t="s">
        <v>446</v>
      </c>
      <c r="V212" s="67" t="s">
        <v>554</v>
      </c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</row>
    <row r="213" spans="6:51" ht="15" x14ac:dyDescent="0.25">
      <c r="F213" s="30"/>
      <c r="G213" s="30"/>
      <c r="H213" s="30"/>
      <c r="I213" s="30"/>
      <c r="J213" s="30"/>
      <c r="R213" t="s">
        <v>336</v>
      </c>
      <c r="S213">
        <v>185108391</v>
      </c>
      <c r="T213" t="s">
        <v>1</v>
      </c>
      <c r="U213" t="s">
        <v>446</v>
      </c>
      <c r="V213" s="30" t="s">
        <v>554</v>
      </c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</row>
    <row r="214" spans="6:51" ht="15" x14ac:dyDescent="0.25">
      <c r="F214" s="30"/>
      <c r="G214" s="30"/>
      <c r="H214" s="30"/>
      <c r="I214" s="30"/>
      <c r="J214" s="30"/>
      <c r="R214" t="s">
        <v>334</v>
      </c>
      <c r="S214">
        <v>185105324</v>
      </c>
      <c r="T214" t="s">
        <v>1</v>
      </c>
      <c r="U214" t="s">
        <v>446</v>
      </c>
      <c r="V214" s="30" t="s">
        <v>554</v>
      </c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</row>
    <row r="215" spans="6:51" ht="15" x14ac:dyDescent="0.25">
      <c r="F215" s="30"/>
      <c r="G215" s="30"/>
      <c r="H215" s="30"/>
      <c r="I215" s="30"/>
      <c r="J215" s="30"/>
      <c r="R215" t="s">
        <v>333</v>
      </c>
      <c r="S215">
        <v>185492166</v>
      </c>
      <c r="T215" t="s">
        <v>1</v>
      </c>
      <c r="U215" t="s">
        <v>432</v>
      </c>
      <c r="V215" s="30" t="s">
        <v>554</v>
      </c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</row>
    <row r="216" spans="6:51" ht="15" x14ac:dyDescent="0.25">
      <c r="F216" s="30"/>
      <c r="G216" s="30"/>
      <c r="H216" s="30"/>
      <c r="I216" s="30"/>
      <c r="J216" s="30"/>
      <c r="R216" t="s">
        <v>332</v>
      </c>
      <c r="S216">
        <v>185304657</v>
      </c>
      <c r="T216" t="s">
        <v>1</v>
      </c>
      <c r="U216" t="s">
        <v>430</v>
      </c>
      <c r="V216" s="34" t="s">
        <v>554</v>
      </c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  <c r="AY216" s="30"/>
    </row>
    <row r="217" spans="6:51" ht="15" x14ac:dyDescent="0.25">
      <c r="F217" s="30"/>
      <c r="G217" s="30"/>
      <c r="H217" s="30"/>
      <c r="I217" s="30"/>
      <c r="J217" s="30"/>
      <c r="R217" t="s">
        <v>440</v>
      </c>
      <c r="S217">
        <v>124135580</v>
      </c>
      <c r="T217" t="s">
        <v>11</v>
      </c>
      <c r="U217" t="s">
        <v>432</v>
      </c>
      <c r="V217" s="34" t="s">
        <v>526</v>
      </c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  <c r="AS217" s="30"/>
      <c r="AT217" s="30"/>
      <c r="AU217" s="30"/>
      <c r="AV217" s="30"/>
      <c r="AW217" s="30"/>
      <c r="AX217" s="30"/>
      <c r="AY217" s="30"/>
    </row>
    <row r="218" spans="6:51" ht="15" x14ac:dyDescent="0.25">
      <c r="F218" s="30"/>
      <c r="G218" s="30"/>
      <c r="H218" s="30"/>
      <c r="I218" s="30"/>
      <c r="J218" s="30"/>
      <c r="R218" t="s">
        <v>341</v>
      </c>
      <c r="S218">
        <v>124644360</v>
      </c>
      <c r="T218" t="s">
        <v>18</v>
      </c>
      <c r="U218" t="s">
        <v>48</v>
      </c>
      <c r="V218" s="34" t="s">
        <v>526</v>
      </c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  <c r="AS218" s="30"/>
      <c r="AT218" s="30"/>
      <c r="AU218" s="30"/>
      <c r="AV218" s="30"/>
      <c r="AW218" s="30"/>
      <c r="AX218" s="30"/>
      <c r="AY218" s="30"/>
    </row>
    <row r="219" spans="6:51" ht="15" x14ac:dyDescent="0.25">
      <c r="F219" s="30"/>
      <c r="G219" s="30"/>
      <c r="H219" s="30"/>
      <c r="I219" s="30"/>
      <c r="J219" s="30"/>
      <c r="R219" t="s">
        <v>345</v>
      </c>
      <c r="S219">
        <v>304195262</v>
      </c>
      <c r="T219" t="s">
        <v>18</v>
      </c>
      <c r="U219" t="s">
        <v>446</v>
      </c>
      <c r="V219" s="34" t="s">
        <v>526</v>
      </c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  <c r="AS219" s="30"/>
      <c r="AT219" s="30"/>
      <c r="AU219" s="30"/>
      <c r="AV219" s="30"/>
      <c r="AW219" s="30"/>
      <c r="AX219" s="30"/>
      <c r="AY219" s="30"/>
    </row>
    <row r="220" spans="6:51" ht="15" x14ac:dyDescent="0.25">
      <c r="F220" s="30"/>
      <c r="R220" t="s">
        <v>342</v>
      </c>
      <c r="S220">
        <v>124568293</v>
      </c>
      <c r="T220" t="s">
        <v>18</v>
      </c>
      <c r="U220" t="s">
        <v>446</v>
      </c>
      <c r="V220" s="34" t="s">
        <v>526</v>
      </c>
    </row>
    <row r="221" spans="6:51" ht="15" x14ac:dyDescent="0.25">
      <c r="R221" t="s">
        <v>339</v>
      </c>
      <c r="S221">
        <v>120153047</v>
      </c>
      <c r="T221" t="s">
        <v>1</v>
      </c>
      <c r="U221" t="s">
        <v>446</v>
      </c>
      <c r="V221" s="34" t="s">
        <v>526</v>
      </c>
    </row>
    <row r="222" spans="6:51" ht="15" x14ac:dyDescent="0.25">
      <c r="R222" t="s">
        <v>344</v>
      </c>
      <c r="S222">
        <v>181705485</v>
      </c>
      <c r="T222" t="s">
        <v>1</v>
      </c>
      <c r="U222" t="s">
        <v>433</v>
      </c>
      <c r="V222" s="34" t="s">
        <v>526</v>
      </c>
    </row>
    <row r="223" spans="6:51" ht="15" x14ac:dyDescent="0.25">
      <c r="R223" t="s">
        <v>343</v>
      </c>
      <c r="S223">
        <v>120125820</v>
      </c>
      <c r="T223" t="s">
        <v>1</v>
      </c>
      <c r="U223" t="s">
        <v>446</v>
      </c>
      <c r="V223" s="34" t="s">
        <v>526</v>
      </c>
    </row>
    <row r="224" spans="6:51" ht="15" x14ac:dyDescent="0.25">
      <c r="R224" t="s">
        <v>442</v>
      </c>
      <c r="S224">
        <v>123615345</v>
      </c>
      <c r="T224" t="s">
        <v>18</v>
      </c>
      <c r="U224" t="s">
        <v>446</v>
      </c>
      <c r="V224" s="34" t="s">
        <v>526</v>
      </c>
    </row>
    <row r="225" spans="18:22" ht="15" x14ac:dyDescent="0.25">
      <c r="R225" t="s">
        <v>337</v>
      </c>
      <c r="S225">
        <v>120545849</v>
      </c>
      <c r="T225" t="s">
        <v>1</v>
      </c>
      <c r="U225" t="s">
        <v>430</v>
      </c>
      <c r="V225" s="34" t="s">
        <v>526</v>
      </c>
    </row>
    <row r="226" spans="18:22" ht="15" x14ac:dyDescent="0.25">
      <c r="R226" t="s">
        <v>338</v>
      </c>
      <c r="S226">
        <v>302683277</v>
      </c>
      <c r="T226" t="s">
        <v>1</v>
      </c>
      <c r="U226" t="s">
        <v>48</v>
      </c>
      <c r="V226" s="34" t="s">
        <v>526</v>
      </c>
    </row>
    <row r="227" spans="18:22" ht="15" x14ac:dyDescent="0.25">
      <c r="R227" t="s">
        <v>340</v>
      </c>
      <c r="S227">
        <v>120750163</v>
      </c>
      <c r="T227" t="s">
        <v>1</v>
      </c>
      <c r="U227" t="s">
        <v>446</v>
      </c>
      <c r="V227" s="34" t="s">
        <v>526</v>
      </c>
    </row>
    <row r="228" spans="18:22" ht="15" x14ac:dyDescent="0.25">
      <c r="R228" t="s">
        <v>348</v>
      </c>
      <c r="S228">
        <v>302409486</v>
      </c>
      <c r="T228" t="s">
        <v>18</v>
      </c>
      <c r="U228" t="s">
        <v>48</v>
      </c>
      <c r="V228" s="66" t="s">
        <v>539</v>
      </c>
    </row>
    <row r="229" spans="18:22" ht="15" x14ac:dyDescent="0.25">
      <c r="R229" t="s">
        <v>346</v>
      </c>
      <c r="S229">
        <v>186442084</v>
      </c>
      <c r="T229" t="s">
        <v>1</v>
      </c>
      <c r="U229" t="s">
        <v>446</v>
      </c>
      <c r="V229" s="34" t="s">
        <v>539</v>
      </c>
    </row>
    <row r="230" spans="18:22" ht="15" x14ac:dyDescent="0.25">
      <c r="R230" t="s">
        <v>347</v>
      </c>
      <c r="S230">
        <v>186063262</v>
      </c>
      <c r="T230" t="s">
        <v>1</v>
      </c>
      <c r="U230" t="s">
        <v>446</v>
      </c>
      <c r="V230" s="34" t="s">
        <v>539</v>
      </c>
    </row>
    <row r="231" spans="18:22" ht="15" x14ac:dyDescent="0.25">
      <c r="R231" t="s">
        <v>349</v>
      </c>
      <c r="S231">
        <v>155498117</v>
      </c>
      <c r="T231" t="s">
        <v>1</v>
      </c>
      <c r="U231" t="s">
        <v>446</v>
      </c>
      <c r="V231" s="34" t="s">
        <v>574</v>
      </c>
    </row>
    <row r="232" spans="18:22" ht="15" x14ac:dyDescent="0.25">
      <c r="R232" t="s">
        <v>350</v>
      </c>
      <c r="S232">
        <v>110087517</v>
      </c>
      <c r="T232" t="s">
        <v>1</v>
      </c>
      <c r="U232" t="s">
        <v>446</v>
      </c>
      <c r="V232" s="34" t="s">
        <v>574</v>
      </c>
    </row>
    <row r="233" spans="18:22" ht="15" x14ac:dyDescent="0.25">
      <c r="R233" t="s">
        <v>443</v>
      </c>
      <c r="S233">
        <v>155514735</v>
      </c>
      <c r="T233" t="s">
        <v>1</v>
      </c>
      <c r="U233" t="s">
        <v>446</v>
      </c>
      <c r="V233" s="34" t="s">
        <v>574</v>
      </c>
    </row>
    <row r="234" spans="18:22" ht="15" x14ac:dyDescent="0.25">
      <c r="R234" t="s">
        <v>352</v>
      </c>
      <c r="S234">
        <v>187823316</v>
      </c>
      <c r="T234" t="s">
        <v>1</v>
      </c>
      <c r="U234" t="s">
        <v>48</v>
      </c>
      <c r="V234" s="34" t="s">
        <v>575</v>
      </c>
    </row>
    <row r="235" spans="18:22" ht="15" x14ac:dyDescent="0.25">
      <c r="R235" t="s">
        <v>353</v>
      </c>
      <c r="S235">
        <v>187801768</v>
      </c>
      <c r="T235" t="s">
        <v>1</v>
      </c>
      <c r="U235" t="s">
        <v>446</v>
      </c>
      <c r="V235" s="34" t="s">
        <v>575</v>
      </c>
    </row>
    <row r="236" spans="18:22" ht="15" x14ac:dyDescent="0.25">
      <c r="R236" t="s">
        <v>351</v>
      </c>
      <c r="S236">
        <v>187920473</v>
      </c>
      <c r="T236" t="s">
        <v>1</v>
      </c>
      <c r="U236" t="s">
        <v>430</v>
      </c>
      <c r="V236" s="34" t="s">
        <v>575</v>
      </c>
    </row>
    <row r="238" spans="18:22" ht="15" x14ac:dyDescent="0.25">
      <c r="R238"/>
      <c r="S238" s="133"/>
      <c r="T238"/>
      <c r="U238"/>
    </row>
    <row r="239" spans="18:22" ht="15" x14ac:dyDescent="0.25">
      <c r="R239"/>
      <c r="S239" s="133"/>
      <c r="T239"/>
      <c r="U239"/>
    </row>
  </sheetData>
  <sheetProtection algorithmName="SHA-512" hashValue="+pFeMHecKiUExSsJ20OBNGk3oBhFYACAGBINNiGIq2foOkQ1M1RXVD9k3Fa/8ebqnmKOeMVXVD1fT8bIppf8DQ==" saltValue="iSSZ5553foE7UEM/FOP3Dw==" spinCount="100000" sheet="1" selectLockedCells="1"/>
  <autoFilter ref="R1:V1" xr:uid="{00000000-0001-0000-0000-000000000000}">
    <sortState xmlns:xlrd2="http://schemas.microsoft.com/office/spreadsheetml/2017/richdata2" ref="R2:V236">
      <sortCondition ref="V1"/>
    </sortState>
  </autoFilter>
  <sortState xmlns:xlrd2="http://schemas.microsoft.com/office/spreadsheetml/2017/richdata2" ref="K1:L123">
    <sortCondition ref="K1"/>
  </sortState>
  <dataConsolidate/>
  <mergeCells count="38">
    <mergeCell ref="C29:D29"/>
    <mergeCell ref="C31:E31"/>
    <mergeCell ref="C32:E32"/>
    <mergeCell ref="C37:E37"/>
    <mergeCell ref="C38:E38"/>
    <mergeCell ref="C34:E34"/>
    <mergeCell ref="C35:E35"/>
    <mergeCell ref="C18:D18"/>
    <mergeCell ref="C20:D20"/>
    <mergeCell ref="C26:D26"/>
    <mergeCell ref="C27:D27"/>
    <mergeCell ref="C28:D28"/>
    <mergeCell ref="C19:D19"/>
    <mergeCell ref="C21:D21"/>
    <mergeCell ref="C22:D22"/>
    <mergeCell ref="C23:D23"/>
    <mergeCell ref="C24:D24"/>
    <mergeCell ref="C25:D25"/>
    <mergeCell ref="C132:E132"/>
    <mergeCell ref="C133:E133"/>
    <mergeCell ref="C125:E125"/>
    <mergeCell ref="C39:E39"/>
    <mergeCell ref="C40:E40"/>
    <mergeCell ref="C130:E130"/>
    <mergeCell ref="C131:E131"/>
    <mergeCell ref="C57:E57"/>
    <mergeCell ref="C112:E112"/>
    <mergeCell ref="D2:E4"/>
    <mergeCell ref="C10:E10"/>
    <mergeCell ref="C12:E12"/>
    <mergeCell ref="C15:E15"/>
    <mergeCell ref="C17:E17"/>
    <mergeCell ref="B6:E6"/>
    <mergeCell ref="C8:E8"/>
    <mergeCell ref="C9:E9"/>
    <mergeCell ref="C11:E11"/>
    <mergeCell ref="C14:E14"/>
    <mergeCell ref="C13:E13"/>
  </mergeCells>
  <phoneticPr fontId="38" type="noConversion"/>
  <conditionalFormatting sqref="C108 E108">
    <cfRule type="cellIs" dxfId="35" priority="5" stopIfTrue="1" operator="notEqual">
      <formula>"Balansas"</formula>
    </cfRule>
  </conditionalFormatting>
  <dataValidations xWindow="806" yWindow="488" count="6">
    <dataValidation allowBlank="1" showErrorMessage="1" prompt="Nurodykite įmonės vyr. finansininko (vyr. buhalterio) vardą ir pavardę. Pareigų nurodyti nereikia." sqref="C15:E15" xr:uid="{00000000-0002-0000-0000-000001000000}"/>
    <dataValidation allowBlank="1" showErrorMessage="1" prompt="Nurodykite įmonės direktoriaus (generalinio direktoriaus) vardą ir pavardę. VĮ miškų urėdijų prašome nurodyti miškų urėdo vardą ir pavardę. Pareigų nurodyti nereikia." sqref="C12:C14 D12:E12" xr:uid="{00000000-0002-0000-0000-000002000000}"/>
    <dataValidation allowBlank="1" showErrorMessage="1" sqref="B39:B40" xr:uid="{00000000-0002-0000-0000-000003000000}"/>
    <dataValidation type="whole" allowBlank="1" showErrorMessage="1" prompt="Nurodykite identifikacinį numerį (juridinio asmens kodą)" sqref="C10:E10" xr:uid="{00000000-0002-0000-0000-000006000000}">
      <formula1>0</formula1>
      <formula2>9999999999999990000</formula2>
    </dataValidation>
    <dataValidation type="list" allowBlank="1" showInputMessage="1" showErrorMessage="1" sqref="C34:E34" xr:uid="{36418B47-0EFE-4B58-8AFF-84C2C4AE8B57}">
      <formula1>"Taip, Ne"</formula1>
    </dataValidation>
    <dataValidation type="list" allowBlank="1" showErrorMessage="1" prompt="Nurodykite pilną įmonės pavadinimą, pvz. Akcinė bendrovė „Pavyzdys“ ar Valstybės įmonė „Pavyzdys“" sqref="C8:E8" xr:uid="{00000000-0002-0000-0000-000007000000}">
      <formula1>$R$2:$R$236</formula1>
    </dataValidation>
  </dataValidations>
  <pageMargins left="0.41" right="0.7" top="0.4" bottom="0.36" header="0.3" footer="0.3"/>
  <pageSetup paperSize="9" scale="67" fitToHeight="0" orientation="portrait" r:id="rId1"/>
  <headerFooter>
    <oddFooter>Puslapių &amp;P iš &amp;N</oddFooter>
  </headerFooter>
  <rowBreaks count="1" manualBreakCount="1">
    <brk id="76" min="1" max="4" man="1"/>
  </rowBreaks>
  <colBreaks count="1" manualBreakCount="1">
    <brk id="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C95D2-476F-410D-88B3-26EE4A4CC849}">
  <sheetPr codeName="Sheet2">
    <pageSetUpPr fitToPage="1"/>
  </sheetPr>
  <dimension ref="A1:L149"/>
  <sheetViews>
    <sheetView showGridLines="0" view="pageBreakPreview" zoomScale="80" zoomScaleNormal="85" zoomScaleSheetLayoutView="80" zoomScalePageLayoutView="60" workbookViewId="0">
      <selection activeCell="C54" sqref="C54"/>
    </sheetView>
  </sheetViews>
  <sheetFormatPr defaultColWidth="9.140625" defaultRowHeight="12" x14ac:dyDescent="0.2"/>
  <cols>
    <col min="1" max="1" width="1.7109375" style="30" customWidth="1"/>
    <col min="2" max="2" width="63.42578125" style="30" customWidth="1"/>
    <col min="3" max="5" width="24.28515625" style="30" customWidth="1"/>
    <col min="6" max="6" width="1.7109375" style="30" customWidth="1"/>
    <col min="7" max="7" width="9.140625" style="30"/>
    <col min="8" max="8" width="0" style="30" hidden="1" customWidth="1"/>
    <col min="9" max="10" width="9.140625" style="30"/>
    <col min="11" max="11" width="20.28515625" style="30" customWidth="1"/>
    <col min="12" max="12" width="9.140625" style="30" customWidth="1"/>
    <col min="13" max="16384" width="9.140625" style="30"/>
  </cols>
  <sheetData>
    <row r="1" spans="1:7" ht="9.6" customHeight="1" x14ac:dyDescent="0.2">
      <c r="A1" s="117"/>
      <c r="B1" s="117"/>
      <c r="C1" s="117"/>
      <c r="D1" s="117"/>
      <c r="E1" s="117"/>
      <c r="F1" s="117"/>
      <c r="G1" s="117"/>
    </row>
    <row r="2" spans="1:7" ht="12" customHeight="1" x14ac:dyDescent="0.2">
      <c r="A2" s="117"/>
      <c r="B2" s="64"/>
      <c r="C2" s="64"/>
      <c r="D2" s="463"/>
      <c r="E2" s="463"/>
      <c r="F2" s="117"/>
      <c r="G2" s="117"/>
    </row>
    <row r="3" spans="1:7" ht="29.25" customHeight="1" x14ac:dyDescent="0.2">
      <c r="A3" s="117"/>
      <c r="B3" s="64"/>
      <c r="C3" s="64"/>
      <c r="D3" s="464" t="s">
        <v>354</v>
      </c>
      <c r="E3" s="464"/>
      <c r="F3" s="117"/>
      <c r="G3" s="117"/>
    </row>
    <row r="4" spans="1:7" ht="15" customHeight="1" x14ac:dyDescent="0.2">
      <c r="A4" s="117"/>
      <c r="B4" s="63"/>
      <c r="C4" s="63"/>
      <c r="D4" s="65" t="s">
        <v>355</v>
      </c>
      <c r="E4" s="63"/>
      <c r="F4" s="117"/>
      <c r="G4" s="117"/>
    </row>
    <row r="5" spans="1:7" ht="15" customHeight="1" x14ac:dyDescent="0.2">
      <c r="A5" s="117"/>
      <c r="B5" s="63"/>
      <c r="C5" s="63"/>
      <c r="D5" s="65"/>
      <c r="E5" s="63"/>
      <c r="F5" s="117"/>
      <c r="G5" s="117"/>
    </row>
    <row r="6" spans="1:7" ht="15" customHeight="1" x14ac:dyDescent="0.25">
      <c r="A6" s="117"/>
      <c r="B6" s="420" t="s">
        <v>356</v>
      </c>
      <c r="C6" s="420"/>
      <c r="D6" s="420"/>
      <c r="E6" s="420"/>
      <c r="F6" s="117"/>
      <c r="G6" s="117"/>
    </row>
    <row r="7" spans="1:7" ht="12.75" customHeight="1" x14ac:dyDescent="0.2">
      <c r="A7" s="117"/>
      <c r="B7" s="63"/>
      <c r="C7" s="63"/>
      <c r="D7" s="65"/>
      <c r="E7" s="63"/>
      <c r="F7" s="117"/>
      <c r="G7" s="117"/>
    </row>
    <row r="8" spans="1:7" ht="10.5" customHeight="1" x14ac:dyDescent="0.25">
      <c r="A8" s="117"/>
      <c r="B8" s="31"/>
      <c r="C8" s="32"/>
      <c r="D8" s="32"/>
      <c r="E8" s="32"/>
      <c r="F8" s="117"/>
      <c r="G8" s="117"/>
    </row>
    <row r="9" spans="1:7" ht="18.75" x14ac:dyDescent="0.3">
      <c r="A9" s="117"/>
      <c r="B9" s="84" t="s">
        <v>8</v>
      </c>
      <c r="C9" s="462" t="str">
        <f>'Finansiniai duomenys'!C8</f>
        <v>UAB „Druskininkų butų ūkis“</v>
      </c>
      <c r="D9" s="462"/>
      <c r="E9" s="462"/>
      <c r="F9" s="117"/>
      <c r="G9" s="117"/>
    </row>
    <row r="10" spans="1:7" x14ac:dyDescent="0.2">
      <c r="A10" s="117"/>
      <c r="B10" s="85" t="s">
        <v>10</v>
      </c>
      <c r="C10" s="410" t="str">
        <f>'Finansiniai duomenys'!C9</f>
        <v>Uždaroji akcinė bendrovė (UAB)</v>
      </c>
      <c r="D10" s="410"/>
      <c r="E10" s="410"/>
      <c r="F10" s="117"/>
      <c r="G10" s="117"/>
    </row>
    <row r="11" spans="1:7" ht="12" hidden="1" customHeight="1" x14ac:dyDescent="0.2">
      <c r="A11" s="117"/>
      <c r="B11" s="85"/>
      <c r="C11" s="136" t="s">
        <v>11</v>
      </c>
      <c r="D11" s="136"/>
      <c r="E11" s="136"/>
      <c r="F11" s="117"/>
      <c r="G11" s="117"/>
    </row>
    <row r="12" spans="1:7" ht="12" hidden="1" customHeight="1" x14ac:dyDescent="0.2">
      <c r="A12" s="117"/>
      <c r="B12" s="85"/>
      <c r="C12" s="136" t="s">
        <v>1</v>
      </c>
      <c r="D12" s="136"/>
      <c r="E12" s="136"/>
      <c r="F12" s="117"/>
      <c r="G12" s="117"/>
    </row>
    <row r="13" spans="1:7" ht="12" hidden="1" customHeight="1" x14ac:dyDescent="0.2">
      <c r="A13" s="117"/>
      <c r="B13" s="85"/>
      <c r="C13" s="136" t="s">
        <v>18</v>
      </c>
      <c r="D13" s="136"/>
      <c r="E13" s="136"/>
      <c r="F13" s="117"/>
      <c r="G13" s="117"/>
    </row>
    <row r="14" spans="1:7" x14ac:dyDescent="0.2">
      <c r="A14" s="117"/>
      <c r="B14" s="85" t="s">
        <v>357</v>
      </c>
      <c r="C14" s="410" t="e">
        <f>'Finansiniai duomenys'!#REF!</f>
        <v>#REF!</v>
      </c>
      <c r="D14" s="410"/>
      <c r="E14" s="410"/>
      <c r="F14" s="117"/>
      <c r="G14" s="117"/>
    </row>
    <row r="15" spans="1:7" ht="12" hidden="1" customHeight="1" x14ac:dyDescent="0.2">
      <c r="A15" s="117"/>
      <c r="B15" s="85"/>
      <c r="C15" s="136" t="s">
        <v>12</v>
      </c>
      <c r="D15" s="136"/>
      <c r="E15" s="136"/>
      <c r="F15" s="117"/>
      <c r="G15" s="117"/>
    </row>
    <row r="16" spans="1:7" ht="12" hidden="1" customHeight="1" x14ac:dyDescent="0.2">
      <c r="A16" s="117"/>
      <c r="B16" s="85"/>
      <c r="C16" s="136" t="s">
        <v>15</v>
      </c>
      <c r="D16" s="136"/>
      <c r="E16" s="136"/>
      <c r="F16" s="117"/>
      <c r="G16" s="117"/>
    </row>
    <row r="17" spans="1:9" ht="12" hidden="1" customHeight="1" x14ac:dyDescent="0.2">
      <c r="A17" s="117"/>
      <c r="B17" s="85"/>
      <c r="C17" s="136" t="s">
        <v>19</v>
      </c>
      <c r="D17" s="136"/>
      <c r="E17" s="136"/>
      <c r="F17" s="117"/>
      <c r="G17" s="117"/>
    </row>
    <row r="18" spans="1:9" ht="12" hidden="1" customHeight="1" x14ac:dyDescent="0.2">
      <c r="A18" s="117"/>
      <c r="B18" s="85"/>
      <c r="C18" s="136" t="s">
        <v>22</v>
      </c>
      <c r="D18" s="136"/>
      <c r="E18" s="136"/>
      <c r="F18" s="117"/>
      <c r="G18" s="117"/>
    </row>
    <row r="19" spans="1:9" ht="12" hidden="1" customHeight="1" x14ac:dyDescent="0.2">
      <c r="A19" s="117"/>
      <c r="B19" s="85"/>
      <c r="C19" s="136" t="s">
        <v>24</v>
      </c>
      <c r="D19" s="136"/>
      <c r="E19" s="136"/>
      <c r="F19" s="117"/>
      <c r="G19" s="117"/>
    </row>
    <row r="20" spans="1:9" ht="12" hidden="1" customHeight="1" x14ac:dyDescent="0.2">
      <c r="A20" s="117"/>
      <c r="B20" s="85"/>
      <c r="C20" s="136" t="s">
        <v>28</v>
      </c>
      <c r="D20" s="136"/>
      <c r="E20" s="136"/>
      <c r="F20" s="117"/>
      <c r="G20" s="117"/>
    </row>
    <row r="21" spans="1:9" ht="12" hidden="1" customHeight="1" x14ac:dyDescent="0.2">
      <c r="A21" s="117"/>
      <c r="B21" s="85"/>
      <c r="C21" s="136" t="s">
        <v>32</v>
      </c>
      <c r="D21" s="136"/>
      <c r="E21" s="136"/>
      <c r="F21" s="117"/>
      <c r="G21" s="117"/>
    </row>
    <row r="22" spans="1:9" ht="12" hidden="1" customHeight="1" x14ac:dyDescent="0.2">
      <c r="A22" s="117"/>
      <c r="B22" s="85"/>
      <c r="C22" s="136" t="s">
        <v>35</v>
      </c>
      <c r="D22" s="136"/>
      <c r="E22" s="136"/>
      <c r="F22" s="117"/>
      <c r="G22" s="117"/>
    </row>
    <row r="23" spans="1:9" ht="12" hidden="1" customHeight="1" x14ac:dyDescent="0.2">
      <c r="A23" s="117"/>
      <c r="B23" s="85"/>
      <c r="C23" s="136" t="s">
        <v>39</v>
      </c>
      <c r="D23" s="136"/>
      <c r="E23" s="136"/>
      <c r="F23" s="117"/>
      <c r="G23" s="117"/>
    </row>
    <row r="24" spans="1:9" ht="12" hidden="1" customHeight="1" x14ac:dyDescent="0.2">
      <c r="A24" s="117"/>
      <c r="B24" s="85"/>
      <c r="C24" s="136" t="s">
        <v>45</v>
      </c>
      <c r="D24" s="136"/>
      <c r="E24" s="136"/>
      <c r="F24" s="117"/>
      <c r="G24" s="117"/>
    </row>
    <row r="25" spans="1:9" ht="12" hidden="1" customHeight="1" x14ac:dyDescent="0.2">
      <c r="A25" s="117"/>
      <c r="B25" s="85"/>
      <c r="C25" s="136" t="s">
        <v>49</v>
      </c>
      <c r="D25" s="136"/>
      <c r="E25" s="136"/>
      <c r="F25" s="117"/>
      <c r="G25" s="117"/>
    </row>
    <row r="26" spans="1:9" ht="12" hidden="1" customHeight="1" x14ac:dyDescent="0.2">
      <c r="A26" s="117"/>
      <c r="B26" s="85"/>
      <c r="C26" s="33" t="s">
        <v>53</v>
      </c>
      <c r="D26" s="136"/>
      <c r="E26" s="136"/>
      <c r="F26" s="117"/>
      <c r="G26" s="117"/>
    </row>
    <row r="27" spans="1:9" x14ac:dyDescent="0.2">
      <c r="A27" s="117"/>
      <c r="B27" s="35" t="s">
        <v>14</v>
      </c>
      <c r="C27" s="410">
        <f>'Finansiniai duomenys'!C10</f>
        <v>152007157</v>
      </c>
      <c r="D27" s="410"/>
      <c r="E27" s="410"/>
      <c r="F27" s="117"/>
      <c r="G27" s="117"/>
    </row>
    <row r="28" spans="1:9" x14ac:dyDescent="0.2">
      <c r="A28" s="117"/>
      <c r="B28" s="35" t="s">
        <v>17</v>
      </c>
      <c r="C28" s="410" t="e">
        <f>'Finansiniai duomenys'!#REF!</f>
        <v>#REF!</v>
      </c>
      <c r="D28" s="410"/>
      <c r="E28" s="410"/>
      <c r="F28" s="117"/>
      <c r="G28" s="117"/>
    </row>
    <row r="29" spans="1:9" x14ac:dyDescent="0.2">
      <c r="A29" s="117"/>
      <c r="B29" s="35" t="s">
        <v>21</v>
      </c>
      <c r="C29" s="410" t="e">
        <f>'Finansiniai duomenys'!#REF!</f>
        <v>#REF!</v>
      </c>
      <c r="D29" s="410"/>
      <c r="E29" s="410"/>
      <c r="F29" s="117"/>
      <c r="G29" s="117"/>
      <c r="H29" s="34" t="s">
        <v>27</v>
      </c>
      <c r="I29" s="34"/>
    </row>
    <row r="30" spans="1:9" x14ac:dyDescent="0.2">
      <c r="A30" s="117"/>
      <c r="B30" s="35"/>
      <c r="C30" s="410" t="e">
        <f>'Finansiniai duomenys'!#REF!</f>
        <v>#REF!</v>
      </c>
      <c r="D30" s="410"/>
      <c r="E30" s="410"/>
      <c r="F30" s="117"/>
      <c r="G30" s="117"/>
      <c r="H30" s="34" t="s">
        <v>31</v>
      </c>
      <c r="I30" s="34"/>
    </row>
    <row r="31" spans="1:9" x14ac:dyDescent="0.2">
      <c r="A31" s="117"/>
      <c r="B31" s="35" t="s">
        <v>26</v>
      </c>
      <c r="C31" s="410" t="str">
        <f>'Finansiniai duomenys'!C12</f>
        <v>Vladzė Prunskienė</v>
      </c>
      <c r="D31" s="410"/>
      <c r="E31" s="410"/>
      <c r="F31" s="117"/>
      <c r="G31" s="117"/>
      <c r="H31" s="34" t="s">
        <v>34</v>
      </c>
      <c r="I31" s="34"/>
    </row>
    <row r="32" spans="1:9" x14ac:dyDescent="0.2">
      <c r="A32" s="117"/>
      <c r="B32" s="35" t="s">
        <v>30</v>
      </c>
      <c r="C32" s="461" t="str">
        <f>'Finansiniai duomenys'!C15</f>
        <v>Irena Subačienė</v>
      </c>
      <c r="D32" s="461"/>
      <c r="E32" s="461"/>
      <c r="F32" s="117"/>
      <c r="G32" s="117"/>
      <c r="H32" s="34" t="s">
        <v>358</v>
      </c>
      <c r="I32" s="34"/>
    </row>
    <row r="33" spans="1:9" x14ac:dyDescent="0.2">
      <c r="A33" s="117"/>
      <c r="B33" s="35"/>
      <c r="C33" s="35"/>
      <c r="D33" s="35"/>
      <c r="E33" s="35"/>
      <c r="F33" s="117"/>
      <c r="G33" s="117"/>
      <c r="H33" s="34" t="s">
        <v>44</v>
      </c>
      <c r="I33" s="34"/>
    </row>
    <row r="34" spans="1:9" x14ac:dyDescent="0.2">
      <c r="A34" s="117"/>
      <c r="B34" s="35"/>
      <c r="C34" s="416" t="s">
        <v>37</v>
      </c>
      <c r="D34" s="417"/>
      <c r="E34" s="417"/>
      <c r="F34" s="117"/>
      <c r="G34" s="117"/>
      <c r="H34" s="34" t="s">
        <v>48</v>
      </c>
      <c r="I34" s="34"/>
    </row>
    <row r="35" spans="1:9" x14ac:dyDescent="0.2">
      <c r="A35" s="117"/>
      <c r="B35" s="35" t="s">
        <v>41</v>
      </c>
      <c r="C35" s="445" t="s">
        <v>359</v>
      </c>
      <c r="D35" s="445"/>
      <c r="E35" s="68" t="s">
        <v>43</v>
      </c>
      <c r="F35" s="117"/>
      <c r="G35" s="117"/>
      <c r="H35" s="34" t="s">
        <v>52</v>
      </c>
      <c r="I35" s="34"/>
    </row>
    <row r="36" spans="1:9" x14ac:dyDescent="0.2">
      <c r="A36" s="117"/>
      <c r="B36" s="86" t="s">
        <v>47</v>
      </c>
      <c r="C36" s="465">
        <f>'Finansiniai duomenys'!C19</f>
        <v>0</v>
      </c>
      <c r="D36" s="466"/>
      <c r="E36" s="118">
        <f>'Finansiniai duomenys'!E19</f>
        <v>0</v>
      </c>
      <c r="F36" s="117"/>
      <c r="G36" s="117"/>
      <c r="H36" s="34" t="s">
        <v>56</v>
      </c>
      <c r="I36" s="34"/>
    </row>
    <row r="37" spans="1:9" x14ac:dyDescent="0.2">
      <c r="A37" s="117"/>
      <c r="B37" s="86" t="s">
        <v>51</v>
      </c>
      <c r="C37" s="465">
        <f>'Finansiniai duomenys'!C20</f>
        <v>0</v>
      </c>
      <c r="D37" s="466"/>
      <c r="E37" s="118">
        <f>'Finansiniai duomenys'!E20</f>
        <v>0</v>
      </c>
      <c r="F37" s="117"/>
      <c r="G37" s="117"/>
      <c r="H37" s="34" t="s">
        <v>59</v>
      </c>
      <c r="I37" s="34"/>
    </row>
    <row r="38" spans="1:9" x14ac:dyDescent="0.2">
      <c r="A38" s="117"/>
      <c r="B38" s="86" t="s">
        <v>55</v>
      </c>
      <c r="C38" s="465">
        <f>'Finansiniai duomenys'!C26</f>
        <v>0</v>
      </c>
      <c r="D38" s="466"/>
      <c r="E38" s="118">
        <f>'Finansiniai duomenys'!E26</f>
        <v>0</v>
      </c>
      <c r="F38" s="117"/>
      <c r="G38" s="117"/>
      <c r="H38" s="30" t="s">
        <v>62</v>
      </c>
      <c r="I38" s="34"/>
    </row>
    <row r="39" spans="1:9" x14ac:dyDescent="0.2">
      <c r="A39" s="117"/>
      <c r="B39" s="86" t="s">
        <v>58</v>
      </c>
      <c r="C39" s="465">
        <f>'Finansiniai duomenys'!C27</f>
        <v>0</v>
      </c>
      <c r="D39" s="466"/>
      <c r="E39" s="118">
        <f>'Finansiniai duomenys'!E27</f>
        <v>0</v>
      </c>
      <c r="F39" s="117"/>
      <c r="G39" s="117"/>
      <c r="H39" s="30" t="s">
        <v>65</v>
      </c>
    </row>
    <row r="40" spans="1:9" x14ac:dyDescent="0.2">
      <c r="A40" s="117"/>
      <c r="B40" s="86" t="s">
        <v>61</v>
      </c>
      <c r="C40" s="465">
        <f>'Finansiniai duomenys'!C28</f>
        <v>0</v>
      </c>
      <c r="D40" s="466"/>
      <c r="E40" s="118">
        <f>'Finansiniai duomenys'!E28</f>
        <v>0</v>
      </c>
      <c r="F40" s="117"/>
      <c r="G40" s="117"/>
    </row>
    <row r="41" spans="1:9" x14ac:dyDescent="0.2">
      <c r="A41" s="117"/>
      <c r="B41" s="86" t="s">
        <v>75</v>
      </c>
      <c r="C41" s="449" t="s">
        <v>76</v>
      </c>
      <c r="D41" s="450"/>
      <c r="E41" s="69">
        <f>100%-SUM(E36:E40)</f>
        <v>1</v>
      </c>
      <c r="F41" s="117"/>
      <c r="G41" s="117"/>
    </row>
    <row r="42" spans="1:9" x14ac:dyDescent="0.2">
      <c r="A42" s="117"/>
      <c r="B42" s="86"/>
      <c r="C42" s="70"/>
      <c r="D42" s="70"/>
      <c r="E42" s="70"/>
      <c r="F42" s="117"/>
      <c r="G42" s="117"/>
    </row>
    <row r="43" spans="1:9" x14ac:dyDescent="0.2">
      <c r="A43" s="117"/>
      <c r="B43" s="70" t="s">
        <v>78</v>
      </c>
      <c r="C43" s="467">
        <f>'Finansiniai duomenys'!C31</f>
        <v>1</v>
      </c>
      <c r="D43" s="467"/>
      <c r="E43" s="467"/>
      <c r="F43" s="117"/>
      <c r="G43" s="117"/>
    </row>
    <row r="44" spans="1:9" ht="24" x14ac:dyDescent="0.2">
      <c r="A44" s="117"/>
      <c r="B44" s="87" t="s">
        <v>360</v>
      </c>
      <c r="C44" s="468">
        <f>'Finansiniai duomenys'!C32</f>
        <v>0</v>
      </c>
      <c r="D44" s="468"/>
      <c r="E44" s="468"/>
      <c r="F44" s="117"/>
      <c r="G44" s="117"/>
    </row>
    <row r="45" spans="1:9" x14ac:dyDescent="0.2">
      <c r="A45" s="117"/>
      <c r="B45" s="35"/>
      <c r="C45" s="70"/>
      <c r="D45" s="70"/>
      <c r="E45" s="70"/>
      <c r="F45" s="117"/>
      <c r="G45" s="117"/>
    </row>
    <row r="46" spans="1:9" ht="24" x14ac:dyDescent="0.2">
      <c r="A46" s="117"/>
      <c r="B46" s="88" t="s">
        <v>82</v>
      </c>
      <c r="C46" s="469" t="e">
        <f>'Finansiniai duomenys'!#REF!</f>
        <v>#REF!</v>
      </c>
      <c r="D46" s="469"/>
      <c r="E46" s="469"/>
      <c r="F46" s="117"/>
      <c r="G46" s="117"/>
    </row>
    <row r="47" spans="1:9" ht="41.25" customHeight="1" x14ac:dyDescent="0.2">
      <c r="A47" s="117"/>
      <c r="B47" s="88" t="s">
        <v>84</v>
      </c>
      <c r="C47" s="470" t="e">
        <f>'Finansiniai duomenys'!#REF!</f>
        <v>#REF!</v>
      </c>
      <c r="D47" s="470"/>
      <c r="E47" s="470"/>
      <c r="F47" s="117"/>
      <c r="G47" s="117"/>
    </row>
    <row r="48" spans="1:9" x14ac:dyDescent="0.2">
      <c r="A48" s="117"/>
      <c r="B48" s="35"/>
      <c r="C48" s="70"/>
      <c r="D48" s="70"/>
      <c r="E48" s="70"/>
      <c r="F48" s="117"/>
      <c r="G48" s="117"/>
    </row>
    <row r="49" spans="1:12" ht="24.6" customHeight="1" x14ac:dyDescent="0.2">
      <c r="A49" s="117"/>
      <c r="B49" s="35"/>
      <c r="C49" s="443" t="s">
        <v>87</v>
      </c>
      <c r="D49" s="443"/>
      <c r="E49" s="443"/>
      <c r="F49" s="117"/>
      <c r="G49" s="117"/>
      <c r="H49" s="36"/>
    </row>
    <row r="50" spans="1:12" s="36" customFormat="1" ht="12" customHeight="1" x14ac:dyDescent="0.2">
      <c r="A50" s="123"/>
      <c r="B50" s="135"/>
      <c r="C50" s="455"/>
      <c r="D50" s="455"/>
      <c r="E50" s="455"/>
      <c r="F50" s="123"/>
      <c r="G50" s="123"/>
      <c r="H50" s="30"/>
      <c r="K50" s="30"/>
      <c r="L50" s="30"/>
    </row>
    <row r="51" spans="1:12" ht="12" customHeight="1" x14ac:dyDescent="0.2">
      <c r="A51" s="117"/>
      <c r="B51" s="34"/>
      <c r="C51" s="435" t="s">
        <v>91</v>
      </c>
      <c r="D51" s="435"/>
      <c r="E51" s="435"/>
      <c r="F51" s="117"/>
      <c r="G51" s="117"/>
    </row>
    <row r="52" spans="1:12" x14ac:dyDescent="0.2">
      <c r="A52" s="117"/>
      <c r="B52" s="34"/>
      <c r="C52" s="437" t="s">
        <v>93</v>
      </c>
      <c r="D52" s="437"/>
      <c r="E52" s="437"/>
      <c r="F52" s="117"/>
      <c r="G52" s="117"/>
    </row>
    <row r="53" spans="1:12" ht="12.75" thickBot="1" x14ac:dyDescent="0.25">
      <c r="A53" s="117"/>
      <c r="B53" s="89" t="s">
        <v>95</v>
      </c>
      <c r="C53" s="37" t="s">
        <v>361</v>
      </c>
      <c r="D53" s="37"/>
      <c r="E53" s="37" t="s">
        <v>362</v>
      </c>
      <c r="F53" s="117"/>
      <c r="G53" s="117"/>
    </row>
    <row r="54" spans="1:12" x14ac:dyDescent="0.2">
      <c r="A54" s="117"/>
      <c r="B54" s="90" t="s">
        <v>97</v>
      </c>
      <c r="C54" s="1"/>
      <c r="D54" s="38"/>
      <c r="E54" s="75"/>
      <c r="F54" s="117"/>
      <c r="G54" s="117"/>
    </row>
    <row r="55" spans="1:12" x14ac:dyDescent="0.2">
      <c r="A55" s="117"/>
      <c r="B55" s="90" t="s">
        <v>99</v>
      </c>
      <c r="C55" s="2"/>
      <c r="D55" s="39"/>
      <c r="E55" s="76"/>
      <c r="F55" s="117"/>
      <c r="G55" s="117"/>
      <c r="H55" s="40"/>
    </row>
    <row r="56" spans="1:12" s="40" customFormat="1" x14ac:dyDescent="0.2">
      <c r="A56" s="124"/>
      <c r="B56" s="91" t="s">
        <v>101</v>
      </c>
      <c r="C56" s="41">
        <f>+C54-C55</f>
        <v>0</v>
      </c>
      <c r="D56" s="34"/>
      <c r="E56" s="73">
        <f>+E54-E55</f>
        <v>0</v>
      </c>
      <c r="F56" s="124"/>
      <c r="G56" s="124"/>
      <c r="K56" s="30"/>
      <c r="L56" s="30"/>
    </row>
    <row r="57" spans="1:12" s="40" customFormat="1" x14ac:dyDescent="0.2">
      <c r="A57" s="124"/>
      <c r="B57" s="90" t="s">
        <v>103</v>
      </c>
      <c r="C57" s="7"/>
      <c r="D57" s="39"/>
      <c r="E57" s="119"/>
      <c r="F57" s="124"/>
      <c r="G57" s="124"/>
      <c r="H57" s="30"/>
      <c r="K57" s="30"/>
      <c r="L57" s="30"/>
    </row>
    <row r="58" spans="1:12" x14ac:dyDescent="0.2">
      <c r="A58" s="117"/>
      <c r="B58" s="90" t="s">
        <v>105</v>
      </c>
      <c r="C58" s="3"/>
      <c r="D58" s="39"/>
      <c r="E58" s="5"/>
      <c r="F58" s="117"/>
      <c r="G58" s="117"/>
      <c r="H58" s="40"/>
    </row>
    <row r="59" spans="1:12" s="40" customFormat="1" x14ac:dyDescent="0.2">
      <c r="A59" s="124"/>
      <c r="B59" s="91" t="s">
        <v>107</v>
      </c>
      <c r="C59" s="41">
        <f>+C56-C57-C58</f>
        <v>0</v>
      </c>
      <c r="D59" s="34"/>
      <c r="E59" s="73">
        <f>+E56-E57-E58</f>
        <v>0</v>
      </c>
      <c r="F59" s="124"/>
      <c r="G59" s="124"/>
      <c r="K59" s="30"/>
      <c r="L59" s="30"/>
    </row>
    <row r="60" spans="1:12" s="40" customFormat="1" x14ac:dyDescent="0.2">
      <c r="A60" s="124"/>
      <c r="B60" s="90" t="s">
        <v>109</v>
      </c>
      <c r="C60" s="6"/>
      <c r="D60" s="34"/>
      <c r="E60" s="120"/>
      <c r="F60" s="124"/>
      <c r="G60" s="124"/>
      <c r="H60" s="30"/>
      <c r="K60" s="42"/>
      <c r="L60" s="43"/>
    </row>
    <row r="61" spans="1:12" x14ac:dyDescent="0.2">
      <c r="A61" s="117"/>
      <c r="B61" s="90" t="s">
        <v>111</v>
      </c>
      <c r="C61" s="3"/>
      <c r="D61" s="34"/>
      <c r="E61" s="121"/>
      <c r="F61" s="117"/>
      <c r="G61" s="117"/>
    </row>
    <row r="62" spans="1:12" x14ac:dyDescent="0.2">
      <c r="A62" s="117"/>
      <c r="B62" s="90" t="s">
        <v>113</v>
      </c>
      <c r="C62" s="44">
        <f>C63-C64</f>
        <v>0</v>
      </c>
      <c r="D62" s="34"/>
      <c r="E62" s="74">
        <f>E63-E64</f>
        <v>0</v>
      </c>
      <c r="F62" s="117"/>
      <c r="G62" s="117"/>
    </row>
    <row r="63" spans="1:12" x14ac:dyDescent="0.2">
      <c r="A63" s="117"/>
      <c r="B63" s="92" t="s">
        <v>115</v>
      </c>
      <c r="C63" s="1"/>
      <c r="D63" s="39"/>
      <c r="E63" s="75"/>
      <c r="F63" s="117"/>
      <c r="G63" s="117"/>
    </row>
    <row r="64" spans="1:12" x14ac:dyDescent="0.2">
      <c r="A64" s="117"/>
      <c r="B64" s="92" t="s">
        <v>117</v>
      </c>
      <c r="C64" s="2"/>
      <c r="D64" s="39"/>
      <c r="E64" s="76"/>
      <c r="F64" s="117"/>
      <c r="G64" s="117"/>
      <c r="H64" s="40"/>
    </row>
    <row r="65" spans="1:12" s="40" customFormat="1" x14ac:dyDescent="0.2">
      <c r="A65" s="124"/>
      <c r="B65" s="91" t="s">
        <v>119</v>
      </c>
      <c r="C65" s="41">
        <f>+C59+C60+C61+C62</f>
        <v>0</v>
      </c>
      <c r="D65" s="34"/>
      <c r="E65" s="73">
        <f>+E59+E60+E61+E62</f>
        <v>0</v>
      </c>
      <c r="F65" s="124"/>
      <c r="G65" s="124"/>
      <c r="H65" s="30"/>
      <c r="K65" s="30"/>
      <c r="L65" s="30"/>
    </row>
    <row r="66" spans="1:12" x14ac:dyDescent="0.2">
      <c r="A66" s="117"/>
      <c r="B66" s="90" t="s">
        <v>121</v>
      </c>
      <c r="C66" s="3"/>
      <c r="D66" s="34"/>
      <c r="E66" s="77"/>
      <c r="F66" s="117"/>
      <c r="G66" s="117"/>
      <c r="H66" s="40"/>
    </row>
    <row r="67" spans="1:12" s="40" customFormat="1" x14ac:dyDescent="0.2">
      <c r="A67" s="124"/>
      <c r="B67" s="91" t="s">
        <v>123</v>
      </c>
      <c r="C67" s="41">
        <f>C65-C66</f>
        <v>0</v>
      </c>
      <c r="D67" s="34"/>
      <c r="E67" s="73">
        <f>E65-E66</f>
        <v>0</v>
      </c>
      <c r="F67" s="124"/>
      <c r="G67" s="124"/>
      <c r="H67" s="30"/>
      <c r="K67" s="30"/>
      <c r="L67" s="30"/>
    </row>
    <row r="68" spans="1:12" s="40" customFormat="1" ht="24" x14ac:dyDescent="0.2">
      <c r="A68" s="124"/>
      <c r="B68" s="93" t="s">
        <v>363</v>
      </c>
      <c r="C68" s="55"/>
      <c r="D68" s="34"/>
      <c r="E68" s="78"/>
      <c r="F68" s="124"/>
      <c r="G68" s="124"/>
      <c r="H68" s="30"/>
      <c r="K68" s="30"/>
      <c r="L68" s="30"/>
    </row>
    <row r="69" spans="1:12" ht="16.5" customHeight="1" x14ac:dyDescent="0.2">
      <c r="A69" s="117"/>
      <c r="B69" s="34"/>
      <c r="C69" s="34"/>
      <c r="D69" s="34"/>
      <c r="E69" s="34"/>
      <c r="F69" s="117"/>
      <c r="G69" s="117"/>
    </row>
    <row r="70" spans="1:12" ht="12.75" thickBot="1" x14ac:dyDescent="0.25">
      <c r="A70" s="117"/>
      <c r="B70" s="89" t="s">
        <v>127</v>
      </c>
      <c r="C70" s="45">
        <v>42369</v>
      </c>
      <c r="D70" s="37"/>
      <c r="E70" s="45">
        <v>42735</v>
      </c>
      <c r="F70" s="117"/>
      <c r="G70" s="117"/>
    </row>
    <row r="71" spans="1:12" x14ac:dyDescent="0.2">
      <c r="A71" s="117"/>
      <c r="B71" s="94" t="s">
        <v>129</v>
      </c>
      <c r="C71" s="1"/>
      <c r="D71" s="34"/>
      <c r="E71" s="71"/>
      <c r="F71" s="117"/>
      <c r="G71" s="117"/>
    </row>
    <row r="72" spans="1:12" x14ac:dyDescent="0.2">
      <c r="A72" s="117"/>
      <c r="B72" s="94" t="s">
        <v>131</v>
      </c>
      <c r="C72" s="4"/>
      <c r="D72" s="34"/>
      <c r="E72" s="80"/>
      <c r="F72" s="117"/>
      <c r="G72" s="117"/>
    </row>
    <row r="73" spans="1:12" x14ac:dyDescent="0.2">
      <c r="A73" s="117"/>
      <c r="B73" s="94" t="s">
        <v>133</v>
      </c>
      <c r="C73" s="4"/>
      <c r="D73" s="34"/>
      <c r="E73" s="80"/>
      <c r="F73" s="117"/>
      <c r="G73" s="117"/>
    </row>
    <row r="74" spans="1:12" x14ac:dyDescent="0.2">
      <c r="A74" s="117"/>
      <c r="B74" s="94" t="s">
        <v>135</v>
      </c>
      <c r="C74" s="4"/>
      <c r="D74" s="34"/>
      <c r="E74" s="80"/>
      <c r="F74" s="117"/>
      <c r="G74" s="117"/>
    </row>
    <row r="75" spans="1:12" x14ac:dyDescent="0.2">
      <c r="A75" s="117"/>
      <c r="B75" s="94" t="s">
        <v>364</v>
      </c>
      <c r="C75" s="2"/>
      <c r="D75" s="34"/>
      <c r="E75" s="122"/>
      <c r="F75" s="117"/>
      <c r="G75" s="117"/>
      <c r="H75" s="40"/>
    </row>
    <row r="76" spans="1:12" s="40" customFormat="1" x14ac:dyDescent="0.2">
      <c r="A76" s="124"/>
      <c r="B76" s="95" t="s">
        <v>137</v>
      </c>
      <c r="C76" s="46">
        <f>SUM(C71:C75)</f>
        <v>0</v>
      </c>
      <c r="D76" s="34"/>
      <c r="E76" s="46">
        <f>SUM(E71:E75)</f>
        <v>0</v>
      </c>
      <c r="F76" s="124"/>
      <c r="G76" s="124"/>
      <c r="H76" s="30"/>
      <c r="K76" s="30"/>
      <c r="L76" s="30"/>
    </row>
    <row r="77" spans="1:12" ht="7.5" customHeight="1" x14ac:dyDescent="0.2">
      <c r="A77" s="117"/>
      <c r="B77" s="34"/>
      <c r="C77" s="47"/>
      <c r="D77" s="48"/>
      <c r="E77" s="47"/>
      <c r="F77" s="117"/>
      <c r="G77" s="117"/>
    </row>
    <row r="78" spans="1:12" ht="11.25" customHeight="1" x14ac:dyDescent="0.2">
      <c r="A78" s="117"/>
      <c r="B78" s="96" t="s">
        <v>365</v>
      </c>
      <c r="C78" s="1"/>
      <c r="D78" s="48"/>
      <c r="E78" s="75"/>
      <c r="F78" s="117"/>
      <c r="G78" s="117"/>
    </row>
    <row r="79" spans="1:12" x14ac:dyDescent="0.2">
      <c r="A79" s="117"/>
      <c r="B79" s="97" t="s">
        <v>142</v>
      </c>
      <c r="C79" s="4"/>
      <c r="D79" s="48"/>
      <c r="E79" s="11"/>
      <c r="F79" s="117"/>
      <c r="G79" s="117"/>
    </row>
    <row r="80" spans="1:12" x14ac:dyDescent="0.2">
      <c r="A80" s="117"/>
      <c r="B80" s="98" t="s">
        <v>144</v>
      </c>
      <c r="C80" s="4"/>
      <c r="D80" s="48"/>
      <c r="E80" s="11"/>
      <c r="F80" s="117"/>
      <c r="G80" s="117"/>
    </row>
    <row r="81" spans="1:12" x14ac:dyDescent="0.2">
      <c r="A81" s="117"/>
      <c r="B81" s="98" t="s">
        <v>146</v>
      </c>
      <c r="C81" s="2"/>
      <c r="D81" s="48"/>
      <c r="E81" s="76"/>
      <c r="F81" s="117"/>
      <c r="G81" s="117"/>
      <c r="H81" s="40"/>
    </row>
    <row r="82" spans="1:12" s="40" customFormat="1" ht="10.5" customHeight="1" x14ac:dyDescent="0.2">
      <c r="A82" s="124"/>
      <c r="B82" s="95" t="s">
        <v>148</v>
      </c>
      <c r="C82" s="46">
        <f>SUM(C78:C81)</f>
        <v>0</v>
      </c>
      <c r="D82" s="34"/>
      <c r="E82" s="46">
        <f>SUM(E78:E81)</f>
        <v>0</v>
      </c>
      <c r="F82" s="124"/>
      <c r="G82" s="124"/>
      <c r="K82" s="30"/>
      <c r="L82" s="30"/>
    </row>
    <row r="83" spans="1:12" s="40" customFormat="1" ht="10.5" customHeight="1" x14ac:dyDescent="0.2">
      <c r="A83" s="124"/>
      <c r="B83" s="95"/>
      <c r="C83" s="46"/>
      <c r="D83" s="34"/>
      <c r="E83" s="46"/>
      <c r="F83" s="124"/>
      <c r="G83" s="124"/>
      <c r="K83" s="30"/>
      <c r="L83" s="30"/>
    </row>
    <row r="84" spans="1:12" s="40" customFormat="1" ht="10.5" customHeight="1" x14ac:dyDescent="0.2">
      <c r="A84" s="124"/>
      <c r="B84" s="95" t="s">
        <v>150</v>
      </c>
      <c r="C84" s="4"/>
      <c r="D84" s="34"/>
      <c r="E84" s="79"/>
      <c r="F84" s="124"/>
      <c r="G84" s="124"/>
      <c r="K84" s="30"/>
      <c r="L84" s="30"/>
    </row>
    <row r="85" spans="1:12" s="40" customFormat="1" ht="10.5" customHeight="1" x14ac:dyDescent="0.2">
      <c r="A85" s="124"/>
      <c r="B85" s="95"/>
      <c r="C85" s="46"/>
      <c r="D85" s="34"/>
      <c r="E85" s="46"/>
      <c r="F85" s="124"/>
      <c r="G85" s="124"/>
      <c r="K85" s="30"/>
      <c r="L85" s="30"/>
    </row>
    <row r="86" spans="1:12" s="40" customFormat="1" x14ac:dyDescent="0.2">
      <c r="A86" s="124"/>
      <c r="B86" s="95" t="s">
        <v>153</v>
      </c>
      <c r="C86" s="4"/>
      <c r="D86" s="34"/>
      <c r="E86" s="11"/>
      <c r="F86" s="124"/>
      <c r="G86" s="124"/>
      <c r="H86" s="30"/>
      <c r="K86" s="30"/>
      <c r="L86" s="30"/>
    </row>
    <row r="87" spans="1:12" ht="7.5" customHeight="1" x14ac:dyDescent="0.2">
      <c r="A87" s="117"/>
      <c r="B87" s="34"/>
      <c r="C87" s="47"/>
      <c r="D87" s="34"/>
      <c r="E87" s="47"/>
      <c r="F87" s="117"/>
      <c r="G87" s="117"/>
      <c r="H87" s="40"/>
    </row>
    <row r="88" spans="1:12" s="40" customFormat="1" x14ac:dyDescent="0.2">
      <c r="A88" s="124"/>
      <c r="B88" s="99" t="s">
        <v>155</v>
      </c>
      <c r="C88" s="46">
        <f>SUM(C76,C82,C84,C86)</f>
        <v>0</v>
      </c>
      <c r="D88" s="34"/>
      <c r="E88" s="46">
        <f>SUM(E76,E82,E84,E86)</f>
        <v>0</v>
      </c>
      <c r="F88" s="124"/>
      <c r="G88" s="124"/>
      <c r="H88" s="30"/>
      <c r="K88" s="30"/>
      <c r="L88" s="30"/>
    </row>
    <row r="89" spans="1:12" x14ac:dyDescent="0.2">
      <c r="A89" s="117"/>
      <c r="B89" s="100"/>
      <c r="C89" s="47"/>
      <c r="D89" s="34"/>
      <c r="E89" s="47"/>
      <c r="F89" s="117"/>
      <c r="G89" s="117"/>
      <c r="H89" s="40"/>
    </row>
    <row r="90" spans="1:12" s="40" customFormat="1" ht="24.75" customHeight="1" x14ac:dyDescent="0.2">
      <c r="A90" s="124"/>
      <c r="B90" s="101" t="s">
        <v>157</v>
      </c>
      <c r="C90" s="4"/>
      <c r="D90" s="34"/>
      <c r="E90" s="80"/>
      <c r="F90" s="124"/>
      <c r="G90" s="124"/>
      <c r="K90" s="30"/>
      <c r="L90" s="30"/>
    </row>
    <row r="91" spans="1:12" s="40" customFormat="1" x14ac:dyDescent="0.2">
      <c r="A91" s="124"/>
      <c r="B91" s="102" t="s">
        <v>159</v>
      </c>
      <c r="C91" s="4"/>
      <c r="D91" s="39"/>
      <c r="E91" s="11"/>
      <c r="F91" s="124"/>
      <c r="G91" s="124"/>
      <c r="K91" s="30"/>
      <c r="L91" s="30"/>
    </row>
    <row r="92" spans="1:12" s="40" customFormat="1" ht="24" x14ac:dyDescent="0.2">
      <c r="A92" s="124"/>
      <c r="B92" s="101" t="s">
        <v>161</v>
      </c>
      <c r="C92" s="4"/>
      <c r="D92" s="34"/>
      <c r="E92" s="79"/>
      <c r="F92" s="124"/>
      <c r="G92" s="124"/>
      <c r="K92" s="30"/>
      <c r="L92" s="30"/>
    </row>
    <row r="93" spans="1:12" s="40" customFormat="1" x14ac:dyDescent="0.2">
      <c r="A93" s="124"/>
      <c r="B93" s="101" t="s">
        <v>163</v>
      </c>
      <c r="C93" s="4"/>
      <c r="D93" s="34"/>
      <c r="E93" s="80"/>
      <c r="F93" s="124"/>
      <c r="G93" s="124"/>
      <c r="K93" s="30"/>
      <c r="L93" s="30"/>
    </row>
    <row r="94" spans="1:12" s="40" customFormat="1" x14ac:dyDescent="0.2">
      <c r="A94" s="124"/>
      <c r="B94" s="101" t="s">
        <v>167</v>
      </c>
      <c r="C94" s="4"/>
      <c r="D94" s="34"/>
      <c r="E94" s="80"/>
      <c r="F94" s="124"/>
      <c r="G94" s="124"/>
      <c r="K94" s="30"/>
      <c r="L94" s="30"/>
    </row>
    <row r="95" spans="1:12" s="40" customFormat="1" x14ac:dyDescent="0.2">
      <c r="A95" s="124"/>
      <c r="B95" s="101" t="s">
        <v>169</v>
      </c>
      <c r="C95" s="4"/>
      <c r="D95" s="34"/>
      <c r="E95" s="80"/>
      <c r="F95" s="124"/>
      <c r="G95" s="124"/>
      <c r="K95" s="30"/>
      <c r="L95" s="30"/>
    </row>
    <row r="96" spans="1:12" s="40" customFormat="1" x14ac:dyDescent="0.2">
      <c r="A96" s="124"/>
      <c r="B96" s="102" t="s">
        <v>171</v>
      </c>
      <c r="C96" s="4"/>
      <c r="D96" s="34"/>
      <c r="E96" s="80"/>
      <c r="F96" s="124"/>
      <c r="G96" s="124"/>
      <c r="K96" s="30"/>
      <c r="L96" s="30"/>
    </row>
    <row r="97" spans="1:12" s="40" customFormat="1" x14ac:dyDescent="0.2">
      <c r="A97" s="124"/>
      <c r="B97" s="101" t="s">
        <v>173</v>
      </c>
      <c r="C97" s="4"/>
      <c r="D97" s="34"/>
      <c r="E97" s="80"/>
      <c r="F97" s="124"/>
      <c r="G97" s="117"/>
      <c r="K97" s="30"/>
      <c r="L97" s="30"/>
    </row>
    <row r="98" spans="1:12" s="40" customFormat="1" ht="37.5" customHeight="1" x14ac:dyDescent="0.2">
      <c r="A98" s="124"/>
      <c r="B98" s="101" t="s">
        <v>366</v>
      </c>
      <c r="C98" s="5"/>
      <c r="D98" s="49"/>
      <c r="E98" s="72"/>
      <c r="F98" s="124"/>
      <c r="G98" s="117"/>
      <c r="K98" s="30"/>
      <c r="L98" s="30"/>
    </row>
    <row r="99" spans="1:12" s="40" customFormat="1" x14ac:dyDescent="0.2">
      <c r="A99" s="124"/>
      <c r="B99" s="91" t="s">
        <v>175</v>
      </c>
      <c r="C99" s="46">
        <f>SUM(C90,C92:C95,C97:C97)</f>
        <v>0</v>
      </c>
      <c r="D99" s="34"/>
      <c r="E99" s="46">
        <f>SUM(E90,E92:E95,E97:E97)</f>
        <v>0</v>
      </c>
      <c r="F99" s="124"/>
      <c r="G99" s="124"/>
      <c r="H99" s="30"/>
      <c r="K99" s="30"/>
      <c r="L99" s="30"/>
    </row>
    <row r="100" spans="1:12" ht="7.5" customHeight="1" x14ac:dyDescent="0.2">
      <c r="A100" s="117"/>
      <c r="B100" s="90"/>
      <c r="C100" s="47"/>
      <c r="D100" s="34"/>
      <c r="E100" s="47"/>
      <c r="F100" s="117"/>
      <c r="G100" s="117"/>
      <c r="H100" s="40"/>
    </row>
    <row r="101" spans="1:12" s="40" customFormat="1" x14ac:dyDescent="0.2">
      <c r="A101" s="124"/>
      <c r="B101" s="91" t="s">
        <v>178</v>
      </c>
      <c r="C101" s="24"/>
      <c r="D101" s="34"/>
      <c r="E101" s="79"/>
      <c r="F101" s="124"/>
      <c r="G101" s="124"/>
      <c r="K101" s="30"/>
      <c r="L101" s="30"/>
    </row>
    <row r="102" spans="1:12" s="40" customFormat="1" x14ac:dyDescent="0.2">
      <c r="A102" s="124"/>
      <c r="B102" s="91"/>
      <c r="C102" s="47"/>
      <c r="D102" s="34"/>
      <c r="E102" s="47"/>
      <c r="F102" s="124"/>
      <c r="G102" s="124"/>
      <c r="K102" s="30"/>
      <c r="L102" s="30"/>
    </row>
    <row r="103" spans="1:12" s="40" customFormat="1" x14ac:dyDescent="0.2">
      <c r="A103" s="124"/>
      <c r="B103" s="91" t="s">
        <v>367</v>
      </c>
      <c r="C103" s="5"/>
      <c r="D103" s="49"/>
      <c r="E103" s="5"/>
      <c r="F103" s="124"/>
      <c r="G103" s="124"/>
      <c r="H103" s="30"/>
      <c r="K103" s="30"/>
      <c r="L103" s="30"/>
    </row>
    <row r="104" spans="1:12" ht="7.5" customHeight="1" x14ac:dyDescent="0.2">
      <c r="A104" s="117"/>
      <c r="B104" s="90"/>
      <c r="C104" s="47"/>
      <c r="D104" s="34"/>
      <c r="E104" s="47"/>
      <c r="F104" s="117"/>
      <c r="G104" s="117"/>
    </row>
    <row r="105" spans="1:12" x14ac:dyDescent="0.2">
      <c r="A105" s="117"/>
      <c r="B105" s="92" t="s">
        <v>368</v>
      </c>
      <c r="C105" s="11"/>
      <c r="D105" s="49"/>
      <c r="E105" s="79"/>
      <c r="F105" s="117"/>
      <c r="G105" s="117"/>
    </row>
    <row r="106" spans="1:12" x14ac:dyDescent="0.2">
      <c r="A106" s="117"/>
      <c r="B106" s="103" t="s">
        <v>186</v>
      </c>
      <c r="C106" s="24"/>
      <c r="D106" s="49"/>
      <c r="E106" s="11"/>
      <c r="F106" s="117"/>
      <c r="G106" s="117"/>
    </row>
    <row r="107" spans="1:12" x14ac:dyDescent="0.2">
      <c r="A107" s="117"/>
      <c r="B107" s="92" t="s">
        <v>369</v>
      </c>
      <c r="C107" s="11"/>
      <c r="D107" s="49"/>
      <c r="E107" s="11"/>
      <c r="F107" s="117"/>
      <c r="G107" s="117"/>
    </row>
    <row r="108" spans="1:12" x14ac:dyDescent="0.2">
      <c r="A108" s="117"/>
      <c r="B108" s="103" t="s">
        <v>190</v>
      </c>
      <c r="C108" s="24"/>
      <c r="D108" s="48"/>
      <c r="E108" s="11"/>
      <c r="F108" s="117"/>
      <c r="G108" s="117"/>
    </row>
    <row r="109" spans="1:12" x14ac:dyDescent="0.2">
      <c r="A109" s="117"/>
      <c r="B109" s="104" t="s">
        <v>370</v>
      </c>
      <c r="C109" s="24"/>
      <c r="D109" s="48"/>
      <c r="E109" s="11"/>
      <c r="F109" s="117"/>
      <c r="G109" s="117"/>
      <c r="H109" s="40"/>
    </row>
    <row r="110" spans="1:12" s="40" customFormat="1" x14ac:dyDescent="0.2">
      <c r="A110" s="124"/>
      <c r="B110" s="91" t="s">
        <v>371</v>
      </c>
      <c r="C110" s="46">
        <f>SUM(C105,C107)</f>
        <v>0</v>
      </c>
      <c r="D110" s="34"/>
      <c r="E110" s="46">
        <f>SUM(E105,E107)</f>
        <v>0</v>
      </c>
      <c r="F110" s="124"/>
      <c r="G110" s="124"/>
      <c r="K110" s="30"/>
      <c r="L110" s="30"/>
    </row>
    <row r="111" spans="1:12" s="40" customFormat="1" x14ac:dyDescent="0.2">
      <c r="A111" s="124"/>
      <c r="B111" s="91"/>
      <c r="C111" s="46"/>
      <c r="D111" s="34"/>
      <c r="E111" s="46"/>
      <c r="F111" s="124"/>
      <c r="G111" s="124"/>
      <c r="K111" s="30"/>
      <c r="L111" s="30"/>
    </row>
    <row r="112" spans="1:12" s="40" customFormat="1" x14ac:dyDescent="0.2">
      <c r="A112" s="124"/>
      <c r="B112" s="91" t="s">
        <v>197</v>
      </c>
      <c r="C112" s="24"/>
      <c r="D112" s="34"/>
      <c r="E112" s="79"/>
      <c r="F112" s="124"/>
      <c r="G112" s="124"/>
      <c r="K112" s="30"/>
      <c r="L112" s="30"/>
    </row>
    <row r="113" spans="1:12" s="40" customFormat="1" ht="7.5" customHeight="1" x14ac:dyDescent="0.2">
      <c r="A113" s="124"/>
      <c r="B113" s="91"/>
      <c r="C113" s="46"/>
      <c r="D113" s="34"/>
      <c r="E113" s="46"/>
      <c r="F113" s="124"/>
      <c r="G113" s="124"/>
      <c r="K113" s="30"/>
      <c r="L113" s="30"/>
    </row>
    <row r="114" spans="1:12" s="40" customFormat="1" x14ac:dyDescent="0.2">
      <c r="A114" s="124"/>
      <c r="B114" s="91" t="s">
        <v>200</v>
      </c>
      <c r="C114" s="23"/>
      <c r="D114" s="34"/>
      <c r="E114" s="79"/>
      <c r="F114" s="124"/>
      <c r="G114" s="124"/>
      <c r="H114" s="30"/>
      <c r="K114" s="30"/>
      <c r="L114" s="30"/>
    </row>
    <row r="115" spans="1:12" ht="7.5" customHeight="1" x14ac:dyDescent="0.2">
      <c r="A115" s="117"/>
      <c r="B115" s="34"/>
      <c r="C115" s="47"/>
      <c r="D115" s="34"/>
      <c r="E115" s="47"/>
      <c r="F115" s="117"/>
      <c r="G115" s="117"/>
      <c r="H115" s="40"/>
    </row>
    <row r="116" spans="1:12" s="40" customFormat="1" x14ac:dyDescent="0.2">
      <c r="A116" s="124"/>
      <c r="B116" s="91" t="s">
        <v>203</v>
      </c>
      <c r="C116" s="46">
        <f>SUM(C99,C101,C103,C110,C112,C114)</f>
        <v>0</v>
      </c>
      <c r="D116" s="34"/>
      <c r="E116" s="46">
        <f>SUM(E99,E101,E103,E110,E112,E114)</f>
        <v>0</v>
      </c>
      <c r="F116" s="124"/>
      <c r="G116" s="124"/>
      <c r="K116" s="30"/>
      <c r="L116" s="30"/>
    </row>
    <row r="117" spans="1:12" s="40" customFormat="1" x14ac:dyDescent="0.2">
      <c r="A117" s="124"/>
      <c r="B117" s="91"/>
      <c r="C117" s="50"/>
      <c r="D117" s="34"/>
      <c r="E117" s="50"/>
      <c r="F117" s="124"/>
      <c r="G117" s="124"/>
      <c r="K117" s="30"/>
      <c r="L117" s="30"/>
    </row>
    <row r="118" spans="1:12" s="40" customFormat="1" x14ac:dyDescent="0.2">
      <c r="A118" s="124"/>
      <c r="B118" s="91" t="s">
        <v>206</v>
      </c>
      <c r="C118" s="51" t="str">
        <f>IF(ROUND((C88-C116)/2,1)=0,"Balansas",C88-C116)</f>
        <v>Balansas</v>
      </c>
      <c r="D118" s="34"/>
      <c r="E118" s="51" t="str">
        <f>IF(ROUND((E88-E116)/2,1)=0,"Balansas",E88-E116)</f>
        <v>Balansas</v>
      </c>
      <c r="F118" s="124"/>
      <c r="G118" s="124"/>
      <c r="H118" s="30"/>
      <c r="K118" s="30"/>
      <c r="L118" s="30"/>
    </row>
    <row r="119" spans="1:12" x14ac:dyDescent="0.2">
      <c r="A119" s="117"/>
      <c r="B119" s="34"/>
      <c r="C119" s="34"/>
      <c r="D119" s="34"/>
      <c r="E119" s="34"/>
      <c r="F119" s="117"/>
      <c r="G119" s="117"/>
    </row>
    <row r="120" spans="1:12" x14ac:dyDescent="0.2">
      <c r="A120" s="117"/>
      <c r="B120" s="34"/>
      <c r="C120" s="34"/>
      <c r="D120" s="34"/>
      <c r="E120" s="34"/>
      <c r="F120" s="117"/>
      <c r="G120" s="117"/>
    </row>
    <row r="121" spans="1:12" x14ac:dyDescent="0.2">
      <c r="A121" s="117"/>
      <c r="B121" s="105" t="s">
        <v>209</v>
      </c>
      <c r="C121" s="56"/>
      <c r="D121" s="49"/>
      <c r="E121" s="81"/>
      <c r="F121" s="117"/>
      <c r="G121" s="117"/>
    </row>
    <row r="122" spans="1:12" x14ac:dyDescent="0.2">
      <c r="A122" s="117"/>
      <c r="B122" s="34"/>
      <c r="C122" s="34"/>
      <c r="D122" s="34"/>
      <c r="E122" s="34"/>
      <c r="F122" s="117"/>
      <c r="G122" s="117"/>
    </row>
    <row r="123" spans="1:12" x14ac:dyDescent="0.2">
      <c r="A123" s="117"/>
      <c r="B123" s="90"/>
      <c r="C123" s="34"/>
      <c r="D123" s="34"/>
      <c r="E123" s="34"/>
      <c r="F123" s="117"/>
      <c r="G123" s="117"/>
    </row>
    <row r="124" spans="1:12" ht="12.75" thickBot="1" x14ac:dyDescent="0.25">
      <c r="A124" s="117"/>
      <c r="B124" s="89" t="s">
        <v>212</v>
      </c>
      <c r="C124" s="37" t="str">
        <f>C53</f>
        <v>2015 metai</v>
      </c>
      <c r="D124" s="37"/>
      <c r="E124" s="37" t="str">
        <f>E53</f>
        <v>2016 metai</v>
      </c>
      <c r="F124" s="117"/>
      <c r="G124" s="117"/>
    </row>
    <row r="125" spans="1:12" x14ac:dyDescent="0.2">
      <c r="A125" s="117"/>
      <c r="B125" s="106" t="s">
        <v>372</v>
      </c>
      <c r="C125" s="62" t="s">
        <v>373</v>
      </c>
      <c r="D125" s="52"/>
      <c r="E125" s="82"/>
      <c r="F125" s="117"/>
      <c r="G125" s="117"/>
    </row>
    <row r="126" spans="1:12" x14ac:dyDescent="0.2">
      <c r="A126" s="117"/>
      <c r="B126" s="107"/>
      <c r="C126" s="52"/>
      <c r="D126" s="52"/>
      <c r="E126" s="52"/>
      <c r="F126" s="117"/>
      <c r="G126" s="117"/>
    </row>
    <row r="127" spans="1:12" ht="24" x14ac:dyDescent="0.2">
      <c r="A127" s="117"/>
      <c r="B127" s="108" t="s">
        <v>214</v>
      </c>
      <c r="C127" s="24"/>
      <c r="D127" s="34"/>
      <c r="E127" s="79"/>
      <c r="F127" s="117"/>
      <c r="G127" s="117"/>
    </row>
    <row r="128" spans="1:12" ht="9" customHeight="1" x14ac:dyDescent="0.2">
      <c r="A128" s="117"/>
      <c r="B128" s="34"/>
      <c r="C128" s="47"/>
      <c r="D128" s="10"/>
      <c r="E128" s="47"/>
      <c r="F128" s="117"/>
      <c r="G128" s="117"/>
    </row>
    <row r="129" spans="1:7" ht="24" x14ac:dyDescent="0.2">
      <c r="A129" s="117"/>
      <c r="B129" s="109" t="s">
        <v>374</v>
      </c>
      <c r="C129" s="23"/>
      <c r="D129" s="49"/>
      <c r="E129" s="79"/>
      <c r="F129" s="117"/>
      <c r="G129" s="117"/>
    </row>
    <row r="130" spans="1:7" x14ac:dyDescent="0.2">
      <c r="A130" s="117"/>
      <c r="B130" s="34"/>
      <c r="C130" s="10"/>
      <c r="D130" s="10"/>
      <c r="E130" s="10"/>
      <c r="F130" s="117"/>
      <c r="G130" s="117"/>
    </row>
    <row r="131" spans="1:7" ht="12.75" thickBot="1" x14ac:dyDescent="0.25">
      <c r="A131" s="117"/>
      <c r="B131" s="89" t="s">
        <v>228</v>
      </c>
      <c r="C131" s="37" t="str">
        <f>C53</f>
        <v>2015 metai</v>
      </c>
      <c r="D131" s="37"/>
      <c r="E131" s="37" t="str">
        <f>E53</f>
        <v>2016 metai</v>
      </c>
      <c r="F131" s="117"/>
      <c r="G131" s="117"/>
    </row>
    <row r="132" spans="1:7" x14ac:dyDescent="0.2">
      <c r="A132" s="117"/>
      <c r="B132" s="110" t="s">
        <v>229</v>
      </c>
      <c r="C132" s="4"/>
      <c r="D132" s="38"/>
      <c r="E132" s="11"/>
      <c r="F132" s="117"/>
      <c r="G132" s="117"/>
    </row>
    <row r="133" spans="1:7" x14ac:dyDescent="0.2">
      <c r="A133" s="117"/>
      <c r="B133" s="111" t="s">
        <v>230</v>
      </c>
      <c r="C133" s="24"/>
      <c r="D133" s="48"/>
      <c r="E133" s="11"/>
      <c r="F133" s="117"/>
      <c r="G133" s="117"/>
    </row>
    <row r="134" spans="1:7" x14ac:dyDescent="0.2">
      <c r="A134" s="117"/>
      <c r="B134" s="110" t="s">
        <v>375</v>
      </c>
      <c r="C134" s="24"/>
      <c r="D134" s="34"/>
      <c r="E134" s="80"/>
      <c r="F134" s="117"/>
      <c r="G134" s="117"/>
    </row>
    <row r="135" spans="1:7" x14ac:dyDescent="0.2">
      <c r="A135" s="117"/>
      <c r="B135" s="110" t="s">
        <v>232</v>
      </c>
      <c r="C135" s="24"/>
      <c r="D135" s="34"/>
      <c r="E135" s="80"/>
      <c r="F135" s="117"/>
      <c r="G135" s="117"/>
    </row>
    <row r="136" spans="1:7" ht="25.5" customHeight="1" x14ac:dyDescent="0.2">
      <c r="A136" s="117"/>
      <c r="B136" s="112" t="s">
        <v>234</v>
      </c>
      <c r="C136" s="34"/>
      <c r="D136" s="10"/>
      <c r="E136" s="34"/>
      <c r="F136" s="117"/>
      <c r="G136" s="117"/>
    </row>
    <row r="137" spans="1:7" ht="12" customHeight="1" thickBot="1" x14ac:dyDescent="0.25">
      <c r="A137" s="117"/>
      <c r="B137" s="113"/>
      <c r="C137" s="53"/>
      <c r="D137" s="53"/>
      <c r="E137" s="53"/>
      <c r="F137" s="117"/>
      <c r="G137" s="117"/>
    </row>
    <row r="138" spans="1:7" ht="12" customHeight="1" thickBot="1" x14ac:dyDescent="0.25">
      <c r="A138" s="117"/>
      <c r="B138" s="89" t="s">
        <v>236</v>
      </c>
      <c r="C138" s="37"/>
      <c r="D138" s="37"/>
      <c r="E138" s="37"/>
      <c r="F138" s="117"/>
      <c r="G138" s="117"/>
    </row>
    <row r="139" spans="1:7" ht="86.25" customHeight="1" x14ac:dyDescent="0.2">
      <c r="A139" s="117"/>
      <c r="B139" s="114" t="s">
        <v>238</v>
      </c>
      <c r="C139" s="433"/>
      <c r="D139" s="433"/>
      <c r="E139" s="433"/>
      <c r="F139" s="117"/>
      <c r="G139" s="117"/>
    </row>
    <row r="140" spans="1:7" x14ac:dyDescent="0.2">
      <c r="A140" s="117"/>
      <c r="B140" s="10"/>
      <c r="C140" s="34"/>
      <c r="D140" s="34"/>
      <c r="E140" s="34"/>
      <c r="F140" s="117"/>
      <c r="G140" s="117"/>
    </row>
    <row r="141" spans="1:7" ht="12.75" thickBot="1" x14ac:dyDescent="0.25">
      <c r="A141" s="117"/>
      <c r="B141" s="126"/>
      <c r="C141" s="54"/>
      <c r="D141" s="54"/>
      <c r="E141" s="54"/>
      <c r="F141" s="117"/>
      <c r="G141" s="117"/>
    </row>
    <row r="142" spans="1:7" ht="13.5" customHeight="1" x14ac:dyDescent="0.2">
      <c r="A142" s="117"/>
      <c r="B142" s="34"/>
      <c r="C142" s="34"/>
      <c r="D142" s="34"/>
      <c r="E142" s="34"/>
      <c r="F142" s="117"/>
      <c r="G142" s="117"/>
    </row>
    <row r="143" spans="1:7" x14ac:dyDescent="0.2">
      <c r="A143" s="117"/>
      <c r="B143" s="31" t="s">
        <v>243</v>
      </c>
      <c r="C143" s="83"/>
      <c r="D143" s="83"/>
      <c r="E143" s="83"/>
      <c r="F143" s="117"/>
      <c r="G143" s="117"/>
    </row>
    <row r="144" spans="1:7" x14ac:dyDescent="0.2">
      <c r="A144" s="117"/>
      <c r="B144" s="34" t="s">
        <v>245</v>
      </c>
      <c r="C144" s="439"/>
      <c r="D144" s="439"/>
      <c r="E144" s="439"/>
      <c r="F144" s="117"/>
      <c r="G144" s="117"/>
    </row>
    <row r="145" spans="1:7" x14ac:dyDescent="0.2">
      <c r="A145" s="117"/>
      <c r="B145" s="34" t="s">
        <v>247</v>
      </c>
      <c r="C145" s="441"/>
      <c r="D145" s="441"/>
      <c r="E145" s="441"/>
      <c r="F145" s="117"/>
      <c r="G145" s="117"/>
    </row>
    <row r="146" spans="1:7" ht="24" x14ac:dyDescent="0.2">
      <c r="A146" s="117"/>
      <c r="B146" s="115" t="s">
        <v>249</v>
      </c>
      <c r="C146" s="429"/>
      <c r="D146" s="429"/>
      <c r="E146" s="429"/>
      <c r="F146" s="117"/>
      <c r="G146" s="117"/>
    </row>
    <row r="147" spans="1:7" ht="30" customHeight="1" x14ac:dyDescent="0.2">
      <c r="A147" s="117"/>
      <c r="B147" s="116" t="s">
        <v>376</v>
      </c>
      <c r="C147" s="431"/>
      <c r="D147" s="431"/>
      <c r="E147" s="431"/>
      <c r="F147" s="117"/>
      <c r="G147" s="117"/>
    </row>
    <row r="148" spans="1:7" ht="1.9" customHeight="1" x14ac:dyDescent="0.2">
      <c r="A148" s="117"/>
      <c r="B148" s="117"/>
      <c r="C148" s="117"/>
      <c r="D148" s="117"/>
      <c r="E148" s="125"/>
      <c r="F148" s="117"/>
      <c r="G148" s="117"/>
    </row>
    <row r="149" spans="1:7" ht="8.25" customHeight="1" x14ac:dyDescent="0.2">
      <c r="A149" s="117"/>
      <c r="B149" s="117"/>
      <c r="C149" s="117"/>
      <c r="D149" s="117"/>
      <c r="E149" s="117"/>
      <c r="F149" s="117"/>
      <c r="G149" s="117"/>
    </row>
  </sheetData>
  <sheetProtection password="DF8B" sheet="1" selectLockedCells="1"/>
  <dataConsolidate/>
  <mergeCells count="33">
    <mergeCell ref="C145:E145"/>
    <mergeCell ref="C146:E146"/>
    <mergeCell ref="C147:E147"/>
    <mergeCell ref="C50:E50"/>
    <mergeCell ref="C51:E51"/>
    <mergeCell ref="C52:E52"/>
    <mergeCell ref="C139:E139"/>
    <mergeCell ref="C144:E144"/>
    <mergeCell ref="D2:E2"/>
    <mergeCell ref="D3:E3"/>
    <mergeCell ref="C49:E49"/>
    <mergeCell ref="C35:D35"/>
    <mergeCell ref="C36:D36"/>
    <mergeCell ref="C37:D37"/>
    <mergeCell ref="C38:D38"/>
    <mergeCell ref="C39:D39"/>
    <mergeCell ref="C40:D40"/>
    <mergeCell ref="C41:D41"/>
    <mergeCell ref="C43:E43"/>
    <mergeCell ref="C44:E44"/>
    <mergeCell ref="C46:E46"/>
    <mergeCell ref="C47:E47"/>
    <mergeCell ref="B6:E6"/>
    <mergeCell ref="C34:E34"/>
    <mergeCell ref="C29:E29"/>
    <mergeCell ref="C30:E30"/>
    <mergeCell ref="C31:E31"/>
    <mergeCell ref="C32:E32"/>
    <mergeCell ref="C9:E9"/>
    <mergeCell ref="C10:E10"/>
    <mergeCell ref="C14:E14"/>
    <mergeCell ref="C27:E27"/>
    <mergeCell ref="C28:E28"/>
  </mergeCells>
  <conditionalFormatting sqref="C118 E118">
    <cfRule type="cellIs" dxfId="34" priority="1" stopIfTrue="1" operator="notEqual">
      <formula>"Balansas"</formula>
    </cfRule>
  </conditionalFormatting>
  <dataValidations count="8">
    <dataValidation allowBlank="1" showErrorMessage="1" prompt="Nurodykite identifikacinį numerį (juridinio asmens kodą)" sqref="C29:E30" xr:uid="{6247A691-06B6-42B6-9277-C036AD99A606}"/>
    <dataValidation allowBlank="1" showErrorMessage="1" prompt="Nurodykite pilną įmonės pavadinimą, pvz. Akcinė bendrovė „Pavyzdys“ ar Valstybės įmonė „Pavyzdys“" sqref="C9:E9" xr:uid="{9F8CF4DD-CF9B-4010-8821-4429F1581EE1}"/>
    <dataValidation type="whole" allowBlank="1" showErrorMessage="1" prompt="Nurodykite identifikacinį numerį (juridinio asmens kodą)" sqref="D27:E27 C27:C28" xr:uid="{1EF6AD07-BDF0-4557-945B-D52072C55874}">
      <formula1>0</formula1>
      <formula2>9999999999999990000</formula2>
    </dataValidation>
    <dataValidation allowBlank="1" showErrorMessage="1" prompt="Nurodykite įmonės teisinę formą (AB, UAB, VĮ), pasirinkdami iš sąrašo" sqref="C10:E10" xr:uid="{CFEA7A2A-2B05-4D8F-9D52-479CF85F845D}"/>
    <dataValidation allowBlank="1" showErrorMessage="1" prompt="Nurodykite įmonės teisinį statusą. Jei neatitinka nei vieno iš pateiktų sąraše, pasirinkite „-“" sqref="C14:E14" xr:uid="{BD72C814-AE82-4023-80B7-DBBC503F61E7}"/>
    <dataValidation allowBlank="1" showErrorMessage="1" sqref="B51:B52" xr:uid="{89C702A1-1940-4B52-8BCE-3A393D1807BD}"/>
    <dataValidation allowBlank="1" showErrorMessage="1" prompt="Nurodykite įmonės direktoriaus (generalinio direktoriaus) vardą ir pavardę. VĮ miškų urėdijų prašome nurodyti miškų urėdo vardą ir pavardę. Pareigų nurodyti nereikia." sqref="C31:E31" xr:uid="{7F6A26E6-BA43-4A7D-827F-3DD3C05685DC}"/>
    <dataValidation allowBlank="1" showErrorMessage="1" prompt="Nurodykite įmonės vyr. finansininko (vyr. buhalterio) vardą ir pavardę. Pareigų nurodyti nereikia." sqref="C32:E32" xr:uid="{18C758B4-A97A-4C91-A14E-15DA79E3B393}"/>
  </dataValidations>
  <pageMargins left="0.7" right="0.7" top="0.75" bottom="0.75" header="0.3" footer="0.3"/>
  <pageSetup paperSize="9" scale="64" fitToHeight="0" orientation="portrait" r:id="rId1"/>
  <headerFooter>
    <oddFooter>Puslapių &amp;P iš &amp;N</oddFooter>
  </headerFooter>
  <rowBreaks count="1" manualBreakCount="1">
    <brk id="89" min="1" max="4" man="1"/>
  </rowBreaks>
  <colBreaks count="1" manualBreakCount="1">
    <brk id="5" min="1" max="14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B6430-19BD-4E7A-9D67-C746DF7EE2E3}">
  <sheetPr codeName="Sheet5">
    <tabColor theme="7" tint="0.59999389629810485"/>
  </sheetPr>
  <dimension ref="A1:XFC110"/>
  <sheetViews>
    <sheetView showGridLines="0" zoomScaleNormal="100" workbookViewId="0">
      <selection activeCell="G53" sqref="G53"/>
    </sheetView>
  </sheetViews>
  <sheetFormatPr defaultColWidth="0" defaultRowHeight="15" x14ac:dyDescent="0.25"/>
  <cols>
    <col min="1" max="1" width="8.85546875" customWidth="1"/>
    <col min="2" max="2" width="14.28515625" style="83" customWidth="1"/>
    <col min="3" max="3" width="19.7109375" style="83" customWidth="1"/>
    <col min="4" max="4" width="60" style="83" customWidth="1"/>
    <col min="5" max="5" width="11.28515625" style="83" customWidth="1"/>
    <col min="6" max="6" width="20.7109375" style="83" bestFit="1" customWidth="1"/>
    <col min="7" max="7" width="14.28515625" style="83" customWidth="1"/>
    <col min="8" max="8" width="20.7109375" style="83" bestFit="1" customWidth="1"/>
    <col min="9" max="9" width="15.42578125" style="83" customWidth="1"/>
    <col min="10" max="10" width="8.85546875" style="83" customWidth="1"/>
    <col min="11" max="11" width="8.85546875" customWidth="1"/>
    <col min="12" max="16383" width="15.7109375" hidden="1"/>
    <col min="16384" max="16384" width="5.42578125" hidden="1"/>
  </cols>
  <sheetData>
    <row r="1" spans="1:13" ht="22.9" customHeight="1" thickBot="1" x14ac:dyDescent="0.3">
      <c r="A1" s="12"/>
      <c r="B1" s="320"/>
      <c r="C1" s="320"/>
      <c r="D1" s="320"/>
      <c r="E1" s="320"/>
      <c r="F1" s="320"/>
      <c r="G1" s="320"/>
      <c r="H1" s="320"/>
      <c r="I1" s="320"/>
      <c r="J1" s="320"/>
      <c r="K1" s="12"/>
    </row>
    <row r="2" spans="1:13" ht="25.9" customHeight="1" thickTop="1" x14ac:dyDescent="0.25">
      <c r="A2" s="12"/>
      <c r="B2" s="321"/>
      <c r="C2" s="322"/>
      <c r="D2" s="477" t="s">
        <v>501</v>
      </c>
      <c r="E2" s="478"/>
      <c r="F2" s="478"/>
      <c r="G2" s="478"/>
      <c r="H2" s="489" t="s">
        <v>378</v>
      </c>
      <c r="I2" s="489"/>
      <c r="J2" s="490"/>
      <c r="K2" s="12"/>
    </row>
    <row r="3" spans="1:13" ht="51" customHeight="1" x14ac:dyDescent="0.25">
      <c r="A3" s="12"/>
      <c r="B3" s="323"/>
      <c r="D3" s="476" t="s">
        <v>584</v>
      </c>
      <c r="E3" s="476"/>
      <c r="F3" s="476"/>
      <c r="H3" s="392" t="s">
        <v>355</v>
      </c>
      <c r="J3" s="324"/>
      <c r="K3" s="12"/>
    </row>
    <row r="4" spans="1:13" s="12" customFormat="1" x14ac:dyDescent="0.25">
      <c r="B4" s="471" t="s">
        <v>8</v>
      </c>
      <c r="C4" s="472"/>
      <c r="D4" s="475" t="str">
        <f>'Finansiniai duomenys'!C8</f>
        <v>UAB „Druskininkų butų ūkis“</v>
      </c>
      <c r="E4" s="475"/>
      <c r="F4" s="475"/>
      <c r="G4" s="475"/>
      <c r="H4" s="473"/>
      <c r="I4" s="473"/>
      <c r="J4" s="474"/>
      <c r="L4"/>
    </row>
    <row r="5" spans="1:13" s="12" customFormat="1" x14ac:dyDescent="0.25">
      <c r="B5" s="471" t="s">
        <v>10</v>
      </c>
      <c r="C5" s="472"/>
      <c r="D5" s="473" t="str">
        <f>IFERROR(VLOOKUP(D4,'Finansiniai duomenys'!R2:T236,3,FALSE),"")</f>
        <v>Uždaroji akcinė bendrovė (UAB)</v>
      </c>
      <c r="E5" s="473"/>
      <c r="F5" s="473"/>
      <c r="G5" s="473"/>
      <c r="H5" s="473"/>
      <c r="I5" s="473"/>
      <c r="J5" s="474"/>
      <c r="L5"/>
    </row>
    <row r="6" spans="1:13" s="12" customFormat="1" x14ac:dyDescent="0.25">
      <c r="B6" s="471" t="s">
        <v>14</v>
      </c>
      <c r="C6" s="472"/>
      <c r="D6" s="473">
        <f>IFERROR(VLOOKUP(D4,'Finansiniai duomenys'!R2:T236,2,FALSE),"")</f>
        <v>152007157</v>
      </c>
      <c r="E6" s="473"/>
      <c r="F6" s="473"/>
      <c r="G6" s="473"/>
      <c r="H6" s="473"/>
      <c r="I6" s="473"/>
      <c r="J6" s="474"/>
      <c r="L6"/>
    </row>
    <row r="7" spans="1:13" x14ac:dyDescent="0.25">
      <c r="A7" s="12"/>
      <c r="B7" s="471" t="s">
        <v>21</v>
      </c>
      <c r="C7" s="472"/>
      <c r="D7" s="473" t="str">
        <f>IFERROR(VLOOKUP(D4,'Finansiniai duomenys'!R2:U236,4,FALSE),"")</f>
        <v>Kita</v>
      </c>
      <c r="E7" s="473"/>
      <c r="F7" s="473"/>
      <c r="G7" s="473"/>
      <c r="H7" s="473"/>
      <c r="I7" s="473"/>
      <c r="J7" s="474"/>
      <c r="K7" s="12"/>
      <c r="M7" s="12"/>
    </row>
    <row r="8" spans="1:13" x14ac:dyDescent="0.25">
      <c r="A8" s="12"/>
      <c r="B8" s="323"/>
      <c r="D8" s="325"/>
      <c r="E8" s="325"/>
      <c r="G8" s="326"/>
      <c r="I8" s="327"/>
      <c r="J8" s="324"/>
      <c r="K8" s="12"/>
      <c r="M8" s="12"/>
    </row>
    <row r="9" spans="1:13" x14ac:dyDescent="0.25">
      <c r="A9" s="12"/>
      <c r="B9" s="323"/>
      <c r="D9" s="325"/>
      <c r="E9" s="325"/>
      <c r="G9" s="326"/>
      <c r="I9" s="327"/>
      <c r="J9" s="324"/>
      <c r="K9" s="12"/>
    </row>
    <row r="10" spans="1:13" ht="15.75" thickBot="1" x14ac:dyDescent="0.3">
      <c r="A10" s="12"/>
      <c r="B10" s="323"/>
      <c r="D10" s="325"/>
      <c r="E10" s="325"/>
      <c r="G10" s="326"/>
      <c r="I10" s="327"/>
      <c r="J10" s="324"/>
      <c r="K10" s="12"/>
    </row>
    <row r="11" spans="1:13" ht="49.5" thickTop="1" thickBot="1" x14ac:dyDescent="0.3">
      <c r="A11" s="12"/>
      <c r="B11" s="323"/>
      <c r="D11" s="328" t="s">
        <v>431</v>
      </c>
      <c r="E11" s="329"/>
      <c r="F11" s="330"/>
      <c r="G11" s="331" t="s">
        <v>448</v>
      </c>
      <c r="H11" s="332"/>
      <c r="I11" s="331" t="s">
        <v>449</v>
      </c>
      <c r="J11" s="333"/>
      <c r="K11" s="12"/>
    </row>
    <row r="12" spans="1:13" ht="16.5" thickTop="1" thickBot="1" x14ac:dyDescent="0.3">
      <c r="A12" s="12"/>
      <c r="B12" s="323"/>
      <c r="D12" s="323" t="s">
        <v>453</v>
      </c>
      <c r="E12" s="396"/>
      <c r="F12" s="396"/>
      <c r="G12" s="397"/>
      <c r="H12" s="396"/>
      <c r="I12" s="397"/>
      <c r="J12" s="398"/>
      <c r="K12" s="12"/>
    </row>
    <row r="13" spans="1:13" ht="15.75" thickTop="1" x14ac:dyDescent="0.25">
      <c r="A13" s="12"/>
      <c r="B13" s="323"/>
      <c r="D13" s="491" t="s">
        <v>582</v>
      </c>
      <c r="F13" s="493" t="s">
        <v>579</v>
      </c>
      <c r="G13" s="493"/>
      <c r="H13" s="5"/>
      <c r="I13" s="302"/>
      <c r="J13" s="324"/>
      <c r="K13" s="12"/>
    </row>
    <row r="14" spans="1:13" x14ac:dyDescent="0.25">
      <c r="A14" s="12"/>
      <c r="B14" s="323"/>
      <c r="D14" s="492"/>
      <c r="F14" s="493" t="s">
        <v>580</v>
      </c>
      <c r="G14" s="493"/>
      <c r="H14" s="395"/>
      <c r="I14" s="302"/>
      <c r="J14" s="324"/>
      <c r="K14" s="12"/>
    </row>
    <row r="15" spans="1:13" ht="15.75" thickBot="1" x14ac:dyDescent="0.3">
      <c r="A15" s="12"/>
      <c r="B15" s="323"/>
      <c r="D15" s="323"/>
      <c r="J15" s="324"/>
      <c r="K15" s="12"/>
    </row>
    <row r="16" spans="1:13" ht="49.5" thickTop="1" thickBot="1" x14ac:dyDescent="0.3">
      <c r="A16" s="12"/>
      <c r="B16" s="323"/>
      <c r="D16" s="328" t="s">
        <v>450</v>
      </c>
      <c r="E16" s="329"/>
      <c r="F16" s="330"/>
      <c r="G16" s="331" t="s">
        <v>448</v>
      </c>
      <c r="H16" s="332"/>
      <c r="I16" s="331" t="s">
        <v>449</v>
      </c>
      <c r="J16" s="333"/>
      <c r="K16" s="12"/>
    </row>
    <row r="17" spans="1:11" ht="15.75" thickTop="1" x14ac:dyDescent="0.25">
      <c r="A17" s="12"/>
      <c r="B17" s="323"/>
      <c r="D17" s="323" t="s">
        <v>217</v>
      </c>
      <c r="G17" s="46">
        <f>'Finansiniai duomenys'!C115</f>
        <v>0</v>
      </c>
      <c r="I17" s="46">
        <f>'Finansiniai duomenys'!E115</f>
        <v>0</v>
      </c>
      <c r="J17" s="324"/>
      <c r="K17" s="12"/>
    </row>
    <row r="18" spans="1:11" x14ac:dyDescent="0.25">
      <c r="A18" s="12"/>
      <c r="B18" s="323"/>
      <c r="D18" s="323"/>
      <c r="F18" s="334" t="s">
        <v>451</v>
      </c>
      <c r="G18" s="334" t="s">
        <v>452</v>
      </c>
      <c r="H18" s="334" t="s">
        <v>451</v>
      </c>
      <c r="I18" s="334" t="s">
        <v>452</v>
      </c>
      <c r="J18" s="324"/>
      <c r="K18" s="12"/>
    </row>
    <row r="19" spans="1:11" x14ac:dyDescent="0.25">
      <c r="A19" s="12"/>
      <c r="B19" s="323"/>
      <c r="D19" s="323" t="s">
        <v>454</v>
      </c>
      <c r="F19" s="28"/>
      <c r="G19" s="28"/>
      <c r="H19" s="28"/>
      <c r="I19" s="28"/>
      <c r="J19" s="324"/>
      <c r="K19" s="12"/>
    </row>
    <row r="20" spans="1:11" x14ac:dyDescent="0.25">
      <c r="A20" s="12"/>
      <c r="B20" s="323"/>
      <c r="D20" s="323" t="s">
        <v>455</v>
      </c>
      <c r="F20" s="28"/>
      <c r="G20" s="28"/>
      <c r="H20" s="28"/>
      <c r="I20" s="28"/>
      <c r="J20" s="324"/>
      <c r="K20" s="12"/>
    </row>
    <row r="21" spans="1:11" x14ac:dyDescent="0.25">
      <c r="A21" s="12"/>
      <c r="B21" s="323"/>
      <c r="D21" s="323" t="s">
        <v>456</v>
      </c>
      <c r="F21" s="28"/>
      <c r="G21" s="28"/>
      <c r="H21" s="28"/>
      <c r="I21" s="28"/>
      <c r="J21" s="324"/>
      <c r="K21" s="12"/>
    </row>
    <row r="22" spans="1:11" x14ac:dyDescent="0.25">
      <c r="A22" s="12"/>
      <c r="B22" s="323"/>
      <c r="D22" s="323" t="s">
        <v>457</v>
      </c>
      <c r="G22" s="28"/>
      <c r="I22" s="28"/>
      <c r="J22" s="324"/>
      <c r="K22" s="12"/>
    </row>
    <row r="23" spans="1:11" x14ac:dyDescent="0.25">
      <c r="A23" s="12"/>
      <c r="B23" s="323"/>
      <c r="D23" s="323"/>
      <c r="J23" s="324"/>
      <c r="K23" s="12"/>
    </row>
    <row r="24" spans="1:11" ht="15.75" thickBot="1" x14ac:dyDescent="0.3">
      <c r="A24" s="12"/>
      <c r="B24" s="323"/>
      <c r="D24" s="323"/>
      <c r="E24" s="335"/>
      <c r="F24" s="336"/>
      <c r="G24" s="337" t="str">
        <f>IF((G19+G20+G21+G22)=G17,"Gerai","Klaida")</f>
        <v>Gerai</v>
      </c>
      <c r="H24" s="327"/>
      <c r="I24" s="337" t="str">
        <f>IF((I19+I20+I21+I22)=I17,"Gerai","Klaida")</f>
        <v>Gerai</v>
      </c>
      <c r="J24" s="324"/>
      <c r="K24" s="12"/>
    </row>
    <row r="25" spans="1:11" ht="49.5" thickTop="1" thickBot="1" x14ac:dyDescent="0.3">
      <c r="A25" s="12"/>
      <c r="B25" s="323"/>
      <c r="D25" s="328" t="s">
        <v>458</v>
      </c>
      <c r="E25" s="329"/>
      <c r="F25" s="330"/>
      <c r="G25" s="331" t="s">
        <v>448</v>
      </c>
      <c r="H25" s="332"/>
      <c r="I25" s="331" t="s">
        <v>449</v>
      </c>
      <c r="J25" s="333"/>
      <c r="K25" s="12"/>
    </row>
    <row r="26" spans="1:11" ht="15.75" thickTop="1" x14ac:dyDescent="0.25">
      <c r="A26" s="12"/>
      <c r="B26" s="323"/>
      <c r="D26" s="323" t="s">
        <v>512</v>
      </c>
      <c r="E26" s="338"/>
      <c r="G26" s="28"/>
      <c r="I26" s="28"/>
      <c r="J26" s="324"/>
      <c r="K26" s="12"/>
    </row>
    <row r="27" spans="1:11" x14ac:dyDescent="0.25">
      <c r="A27" s="12"/>
      <c r="B27" s="323"/>
      <c r="D27" s="323" t="s">
        <v>485</v>
      </c>
      <c r="E27" s="338"/>
      <c r="G27" s="28"/>
      <c r="I27" s="28"/>
      <c r="J27" s="324"/>
      <c r="K27" s="12"/>
    </row>
    <row r="28" spans="1:11" x14ac:dyDescent="0.25">
      <c r="A28" s="12"/>
      <c r="B28" s="323"/>
      <c r="D28" s="323" t="s">
        <v>459</v>
      </c>
      <c r="E28" s="338"/>
      <c r="G28" s="28"/>
      <c r="I28" s="28"/>
      <c r="J28" s="324"/>
      <c r="K28" s="12"/>
    </row>
    <row r="29" spans="1:11" x14ac:dyDescent="0.25">
      <c r="A29" s="12"/>
      <c r="B29" s="323"/>
      <c r="D29" s="323" t="s">
        <v>460</v>
      </c>
      <c r="E29" s="338"/>
      <c r="G29" s="28"/>
      <c r="I29" s="28"/>
      <c r="J29" s="324"/>
      <c r="K29" s="12"/>
    </row>
    <row r="30" spans="1:11" x14ac:dyDescent="0.25">
      <c r="A30" s="12"/>
      <c r="B30" s="323"/>
      <c r="D30" s="323" t="s">
        <v>502</v>
      </c>
      <c r="E30" s="338"/>
      <c r="G30" s="28"/>
      <c r="I30" s="28"/>
      <c r="J30" s="324"/>
      <c r="K30" s="12"/>
    </row>
    <row r="31" spans="1:11" x14ac:dyDescent="0.25">
      <c r="A31" s="12"/>
      <c r="B31" s="323"/>
      <c r="D31" s="323" t="s">
        <v>459</v>
      </c>
      <c r="E31" s="325"/>
      <c r="G31" s="28"/>
      <c r="I31" s="28"/>
      <c r="J31" s="324"/>
      <c r="K31" s="12"/>
    </row>
    <row r="32" spans="1:11" x14ac:dyDescent="0.25">
      <c r="A32" s="12"/>
      <c r="B32" s="323"/>
      <c r="D32" s="323" t="s">
        <v>460</v>
      </c>
      <c r="G32" s="28"/>
      <c r="I32" s="28"/>
      <c r="J32" s="324"/>
      <c r="K32" s="12"/>
    </row>
    <row r="33" spans="1:11" x14ac:dyDescent="0.25">
      <c r="A33" s="12"/>
      <c r="B33" s="323"/>
      <c r="D33" s="323" t="s">
        <v>486</v>
      </c>
      <c r="E33" s="325"/>
      <c r="G33" s="28"/>
      <c r="I33" s="28"/>
      <c r="J33" s="324"/>
      <c r="K33" s="12"/>
    </row>
    <row r="34" spans="1:11" x14ac:dyDescent="0.25">
      <c r="A34" s="12"/>
      <c r="B34" s="323"/>
      <c r="D34" s="323" t="s">
        <v>487</v>
      </c>
      <c r="G34" s="28"/>
      <c r="I34" s="28"/>
      <c r="J34" s="324"/>
      <c r="K34" s="12"/>
    </row>
    <row r="35" spans="1:11" x14ac:dyDescent="0.25">
      <c r="A35" s="12"/>
      <c r="B35" s="323"/>
      <c r="D35" s="323" t="s">
        <v>488</v>
      </c>
      <c r="E35" s="325"/>
      <c r="G35" s="28"/>
      <c r="I35" s="28"/>
      <c r="J35" s="324"/>
      <c r="K35" s="12"/>
    </row>
    <row r="36" spans="1:11" x14ac:dyDescent="0.25">
      <c r="A36" s="12"/>
      <c r="B36" s="323"/>
      <c r="D36" s="323"/>
      <c r="J36" s="324"/>
      <c r="K36" s="12"/>
    </row>
    <row r="37" spans="1:11" ht="15.75" thickBot="1" x14ac:dyDescent="0.3">
      <c r="A37" s="12"/>
      <c r="B37" s="323"/>
      <c r="D37" s="339"/>
      <c r="E37" s="340"/>
      <c r="F37" s="341"/>
      <c r="G37" s="342" t="str">
        <f>IF((G27+G30+G33+G34+G35)=G26,"Gerai","Klaida")</f>
        <v>Gerai</v>
      </c>
      <c r="H37" s="341"/>
      <c r="I37" s="342" t="str">
        <f>IF((I27+I30+I33+I34+I35)=I26,"Gerai","Klaida")</f>
        <v>Gerai</v>
      </c>
      <c r="J37" s="343"/>
      <c r="K37" s="12"/>
    </row>
    <row r="38" spans="1:11" ht="16.5" thickTop="1" thickBot="1" x14ac:dyDescent="0.3">
      <c r="A38" s="12"/>
      <c r="B38" s="323"/>
      <c r="D38" s="344"/>
      <c r="E38" s="344"/>
      <c r="J38" s="324"/>
      <c r="K38" s="12"/>
    </row>
    <row r="39" spans="1:11" ht="49.5" thickTop="1" thickBot="1" x14ac:dyDescent="0.3">
      <c r="A39" s="12"/>
      <c r="B39" s="323"/>
      <c r="D39" s="345" t="s">
        <v>48</v>
      </c>
      <c r="E39" s="346"/>
      <c r="F39" s="347"/>
      <c r="G39" s="348" t="s">
        <v>448</v>
      </c>
      <c r="H39" s="349"/>
      <c r="I39" s="348" t="s">
        <v>449</v>
      </c>
      <c r="J39" s="350"/>
      <c r="K39" s="12"/>
    </row>
    <row r="40" spans="1:11" ht="16.5" thickTop="1" thickBot="1" x14ac:dyDescent="0.3">
      <c r="A40" s="12"/>
      <c r="B40" s="323"/>
      <c r="D40" s="351" t="s">
        <v>461</v>
      </c>
      <c r="E40" s="352"/>
      <c r="F40" s="352"/>
      <c r="G40" s="311"/>
      <c r="H40" s="352"/>
      <c r="I40" s="311"/>
      <c r="J40" s="353"/>
      <c r="K40" s="12"/>
    </row>
    <row r="41" spans="1:11" ht="16.5" thickTop="1" thickBot="1" x14ac:dyDescent="0.3">
      <c r="A41" s="12"/>
      <c r="B41" s="323"/>
      <c r="D41" s="351" t="s">
        <v>462</v>
      </c>
      <c r="E41" s="352"/>
      <c r="F41" s="352"/>
      <c r="G41" s="311"/>
      <c r="H41" s="352"/>
      <c r="I41" s="311"/>
      <c r="J41" s="353"/>
      <c r="K41" s="12"/>
    </row>
    <row r="42" spans="1:11" ht="16.5" thickTop="1" thickBot="1" x14ac:dyDescent="0.3">
      <c r="A42" s="12"/>
      <c r="B42" s="323"/>
      <c r="D42" s="351" t="s">
        <v>463</v>
      </c>
      <c r="E42" s="352"/>
      <c r="F42" s="352"/>
      <c r="G42" s="311"/>
      <c r="H42" s="352"/>
      <c r="I42" s="311"/>
      <c r="J42" s="353"/>
      <c r="K42" s="12"/>
    </row>
    <row r="43" spans="1:11" ht="15.75" thickTop="1" x14ac:dyDescent="0.25">
      <c r="A43" s="12"/>
      <c r="B43" s="323"/>
      <c r="D43" s="354" t="s">
        <v>464</v>
      </c>
      <c r="E43" s="355"/>
      <c r="F43" s="355"/>
      <c r="G43" s="309"/>
      <c r="H43" s="355"/>
      <c r="I43" s="309"/>
      <c r="J43" s="356"/>
      <c r="K43" s="12"/>
    </row>
    <row r="44" spans="1:11" x14ac:dyDescent="0.25">
      <c r="A44" s="12"/>
      <c r="B44" s="323"/>
      <c r="D44" s="357" t="s">
        <v>429</v>
      </c>
      <c r="G44" s="28"/>
      <c r="I44" s="28"/>
      <c r="J44" s="358"/>
      <c r="K44" s="12"/>
    </row>
    <row r="45" spans="1:11" x14ac:dyDescent="0.25">
      <c r="A45" s="12"/>
      <c r="B45" s="323"/>
      <c r="D45" s="357" t="s">
        <v>465</v>
      </c>
      <c r="G45" s="28"/>
      <c r="I45" s="28"/>
      <c r="J45" s="358"/>
      <c r="K45" s="12"/>
    </row>
    <row r="46" spans="1:11" x14ac:dyDescent="0.25">
      <c r="A46" s="12"/>
      <c r="B46" s="323"/>
      <c r="D46" s="357" t="s">
        <v>466</v>
      </c>
      <c r="G46" s="28"/>
      <c r="I46" s="28"/>
      <c r="J46" s="358"/>
      <c r="K46" s="12"/>
    </row>
    <row r="47" spans="1:11" x14ac:dyDescent="0.25">
      <c r="A47" s="12"/>
      <c r="B47" s="323"/>
      <c r="D47" s="357" t="s">
        <v>467</v>
      </c>
      <c r="G47" s="28"/>
      <c r="I47" s="28"/>
      <c r="J47" s="358"/>
      <c r="K47" s="12"/>
    </row>
    <row r="48" spans="1:11" x14ac:dyDescent="0.25">
      <c r="A48" s="12"/>
      <c r="B48" s="323"/>
      <c r="D48" s="357" t="s">
        <v>468</v>
      </c>
      <c r="G48" s="28"/>
      <c r="I48" s="28"/>
      <c r="J48" s="358"/>
      <c r="K48" s="12"/>
    </row>
    <row r="49" spans="1:11" ht="15.75" thickBot="1" x14ac:dyDescent="0.3">
      <c r="A49" s="12"/>
      <c r="B49" s="323"/>
      <c r="D49" s="359" t="s">
        <v>447</v>
      </c>
      <c r="E49" s="360"/>
      <c r="F49" s="360"/>
      <c r="G49" s="310"/>
      <c r="H49" s="360"/>
      <c r="I49" s="310"/>
      <c r="J49" s="361"/>
      <c r="K49" s="12"/>
    </row>
    <row r="50" spans="1:11" ht="15.75" thickTop="1" x14ac:dyDescent="0.25">
      <c r="A50" s="12"/>
      <c r="B50" s="323"/>
      <c r="D50" s="323" t="s">
        <v>469</v>
      </c>
      <c r="G50" s="28"/>
      <c r="I50" s="28"/>
      <c r="J50" s="324"/>
      <c r="K50" s="12"/>
    </row>
    <row r="51" spans="1:11" x14ac:dyDescent="0.25">
      <c r="A51" s="12"/>
      <c r="B51" s="323"/>
      <c r="D51" s="323" t="s">
        <v>400</v>
      </c>
      <c r="G51" s="28"/>
      <c r="I51" s="28"/>
      <c r="J51" s="324"/>
      <c r="K51" s="12"/>
    </row>
    <row r="52" spans="1:11" x14ac:dyDescent="0.25">
      <c r="A52" s="12"/>
      <c r="B52" s="323"/>
      <c r="D52" s="323" t="s">
        <v>465</v>
      </c>
      <c r="G52" s="28"/>
      <c r="I52" s="28"/>
      <c r="J52" s="324"/>
      <c r="K52" s="12"/>
    </row>
    <row r="53" spans="1:11" x14ac:dyDescent="0.25">
      <c r="A53" s="12"/>
      <c r="B53" s="323"/>
      <c r="D53" s="323" t="s">
        <v>466</v>
      </c>
      <c r="G53" s="28"/>
      <c r="I53" s="28"/>
      <c r="J53" s="324"/>
      <c r="K53" s="12"/>
    </row>
    <row r="54" spans="1:11" x14ac:dyDescent="0.25">
      <c r="A54" s="12"/>
      <c r="B54" s="323"/>
      <c r="D54" s="323" t="s">
        <v>467</v>
      </c>
      <c r="G54" s="28"/>
      <c r="I54" s="28"/>
      <c r="J54" s="324"/>
      <c r="K54" s="12"/>
    </row>
    <row r="55" spans="1:11" x14ac:dyDescent="0.25">
      <c r="A55" s="12"/>
      <c r="B55" s="323"/>
      <c r="D55" s="323" t="s">
        <v>401</v>
      </c>
      <c r="G55" s="28"/>
      <c r="I55" s="28"/>
      <c r="J55" s="324"/>
      <c r="K55" s="12"/>
    </row>
    <row r="56" spans="1:11" ht="15.75" thickBot="1" x14ac:dyDescent="0.3">
      <c r="A56" s="12"/>
      <c r="B56" s="323"/>
      <c r="D56" s="339" t="s">
        <v>447</v>
      </c>
      <c r="E56" s="292"/>
      <c r="F56" s="292"/>
      <c r="G56" s="293"/>
      <c r="H56" s="292"/>
      <c r="I56" s="293"/>
      <c r="J56" s="343"/>
      <c r="K56" s="12"/>
    </row>
    <row r="57" spans="1:11" ht="16.5" thickTop="1" thickBot="1" x14ac:dyDescent="0.3">
      <c r="A57" s="12"/>
      <c r="B57" s="323"/>
      <c r="J57" s="324"/>
      <c r="K57" s="12"/>
    </row>
    <row r="58" spans="1:11" ht="49.5" thickTop="1" thickBot="1" x14ac:dyDescent="0.3">
      <c r="A58" s="12"/>
      <c r="B58" s="323"/>
      <c r="D58" s="345" t="s">
        <v>430</v>
      </c>
      <c r="E58" s="346"/>
      <c r="F58" s="347"/>
      <c r="G58" s="348" t="s">
        <v>448</v>
      </c>
      <c r="H58" s="349"/>
      <c r="I58" s="348" t="s">
        <v>449</v>
      </c>
      <c r="J58" s="350"/>
      <c r="K58" s="12"/>
    </row>
    <row r="59" spans="1:11" ht="15.75" thickTop="1" x14ac:dyDescent="0.25">
      <c r="A59" s="12"/>
      <c r="B59" s="323"/>
      <c r="D59" s="354" t="s">
        <v>470</v>
      </c>
      <c r="E59" s="355"/>
      <c r="F59" s="355"/>
      <c r="G59" s="309"/>
      <c r="H59" s="355"/>
      <c r="I59" s="312"/>
      <c r="J59" s="356"/>
      <c r="K59" s="12"/>
    </row>
    <row r="60" spans="1:11" x14ac:dyDescent="0.25">
      <c r="A60" s="12"/>
      <c r="B60" s="323"/>
      <c r="D60" s="357" t="s">
        <v>402</v>
      </c>
      <c r="G60" s="28"/>
      <c r="I60" s="75"/>
      <c r="J60" s="358"/>
      <c r="K60" s="12"/>
    </row>
    <row r="61" spans="1:11" ht="15.75" thickBot="1" x14ac:dyDescent="0.3">
      <c r="A61" s="12"/>
      <c r="B61" s="323"/>
      <c r="D61" s="359" t="s">
        <v>403</v>
      </c>
      <c r="E61" s="360"/>
      <c r="F61" s="360"/>
      <c r="G61" s="310"/>
      <c r="H61" s="360"/>
      <c r="I61" s="313"/>
      <c r="J61" s="361"/>
      <c r="K61" s="12"/>
    </row>
    <row r="62" spans="1:11" ht="15.75" thickTop="1" x14ac:dyDescent="0.25">
      <c r="A62" s="12"/>
      <c r="B62" s="323"/>
      <c r="D62" s="354" t="s">
        <v>504</v>
      </c>
      <c r="E62" s="355"/>
      <c r="F62" s="355"/>
      <c r="G62" s="312"/>
      <c r="H62" s="355"/>
      <c r="I62" s="312"/>
      <c r="J62" s="356"/>
      <c r="K62" s="12"/>
    </row>
    <row r="63" spans="1:11" x14ac:dyDescent="0.25">
      <c r="A63" s="12"/>
      <c r="B63" s="323"/>
      <c r="D63" s="357" t="s">
        <v>404</v>
      </c>
      <c r="G63" s="75"/>
      <c r="I63" s="75"/>
      <c r="J63" s="358"/>
      <c r="K63" s="12"/>
    </row>
    <row r="64" spans="1:11" x14ac:dyDescent="0.25">
      <c r="A64" s="12"/>
      <c r="B64" s="323"/>
      <c r="D64" s="357" t="s">
        <v>405</v>
      </c>
      <c r="G64" s="75"/>
      <c r="I64" s="75"/>
      <c r="J64" s="358"/>
      <c r="K64" s="12"/>
    </row>
    <row r="65" spans="1:11" ht="15.75" thickBot="1" x14ac:dyDescent="0.3">
      <c r="A65" s="12"/>
      <c r="B65" s="323"/>
      <c r="D65" s="359" t="s">
        <v>408</v>
      </c>
      <c r="E65" s="360"/>
      <c r="F65" s="360"/>
      <c r="G65" s="313"/>
      <c r="H65" s="360"/>
      <c r="I65" s="313"/>
      <c r="J65" s="361"/>
      <c r="K65" s="12"/>
    </row>
    <row r="66" spans="1:11" ht="15.75" thickTop="1" x14ac:dyDescent="0.25">
      <c r="A66" s="12"/>
      <c r="B66" s="323"/>
      <c r="D66" s="354" t="s">
        <v>505</v>
      </c>
      <c r="E66" s="362"/>
      <c r="F66" s="362"/>
      <c r="G66" s="312"/>
      <c r="H66" s="362"/>
      <c r="I66" s="312"/>
      <c r="J66" s="356"/>
      <c r="K66" s="12"/>
    </row>
    <row r="67" spans="1:11" x14ac:dyDescent="0.25">
      <c r="A67" s="12"/>
      <c r="B67" s="323"/>
      <c r="D67" s="357" t="s">
        <v>406</v>
      </c>
      <c r="E67" s="363"/>
      <c r="F67" s="363"/>
      <c r="G67" s="75"/>
      <c r="H67" s="363"/>
      <c r="I67" s="75"/>
      <c r="J67" s="358"/>
      <c r="K67" s="12"/>
    </row>
    <row r="68" spans="1:11" ht="15.75" thickBot="1" x14ac:dyDescent="0.3">
      <c r="A68" s="12"/>
      <c r="B68" s="323"/>
      <c r="D68" s="359" t="s">
        <v>407</v>
      </c>
      <c r="E68" s="364"/>
      <c r="F68" s="364"/>
      <c r="G68" s="313"/>
      <c r="H68" s="364"/>
      <c r="I68" s="313"/>
      <c r="J68" s="361"/>
      <c r="K68" s="12"/>
    </row>
    <row r="69" spans="1:11" ht="15.75" thickTop="1" x14ac:dyDescent="0.25">
      <c r="A69" s="12"/>
      <c r="B69" s="323"/>
      <c r="D69" s="354" t="s">
        <v>471</v>
      </c>
      <c r="E69" s="314"/>
      <c r="F69" s="314"/>
      <c r="G69" s="312"/>
      <c r="H69" s="314"/>
      <c r="I69" s="312"/>
      <c r="J69" s="356"/>
      <c r="K69" s="12"/>
    </row>
    <row r="70" spans="1:11" x14ac:dyDescent="0.25">
      <c r="A70" s="12"/>
      <c r="B70" s="323"/>
      <c r="D70" s="357" t="s">
        <v>409</v>
      </c>
      <c r="E70" s="302"/>
      <c r="F70" s="302"/>
      <c r="G70" s="75"/>
      <c r="H70" s="302"/>
      <c r="I70" s="75"/>
      <c r="J70" s="358"/>
      <c r="K70" s="12"/>
    </row>
    <row r="71" spans="1:11" ht="15.75" thickBot="1" x14ac:dyDescent="0.3">
      <c r="A71" s="12"/>
      <c r="B71" s="323"/>
      <c r="D71" s="359" t="s">
        <v>414</v>
      </c>
      <c r="E71" s="315"/>
      <c r="F71" s="315"/>
      <c r="G71" s="313"/>
      <c r="H71" s="315"/>
      <c r="I71" s="313"/>
      <c r="J71" s="361"/>
      <c r="K71" s="12"/>
    </row>
    <row r="72" spans="1:11" ht="16.5" thickTop="1" thickBot="1" x14ac:dyDescent="0.3">
      <c r="A72" s="12"/>
      <c r="B72" s="323"/>
      <c r="D72" s="323" t="s">
        <v>472</v>
      </c>
      <c r="E72" s="302"/>
      <c r="F72" s="302"/>
      <c r="G72" s="5"/>
      <c r="H72" s="302"/>
      <c r="I72" s="5"/>
      <c r="J72" s="324"/>
      <c r="K72" s="12"/>
    </row>
    <row r="73" spans="1:11" ht="16.5" thickTop="1" thickBot="1" x14ac:dyDescent="0.3">
      <c r="A73" s="12"/>
      <c r="B73" s="323"/>
      <c r="D73" s="365" t="s">
        <v>473</v>
      </c>
      <c r="E73" s="316"/>
      <c r="F73" s="316"/>
      <c r="G73" s="317"/>
      <c r="H73" s="316"/>
      <c r="I73" s="317"/>
      <c r="J73" s="353"/>
      <c r="K73" s="12"/>
    </row>
    <row r="74" spans="1:11" ht="16.5" thickTop="1" thickBot="1" x14ac:dyDescent="0.3">
      <c r="A74" s="12"/>
      <c r="B74" s="323"/>
      <c r="D74" s="339" t="s">
        <v>474</v>
      </c>
      <c r="E74" s="292"/>
      <c r="F74" s="292"/>
      <c r="G74" s="293"/>
      <c r="H74" s="292"/>
      <c r="I74" s="293"/>
      <c r="J74" s="343"/>
      <c r="K74" s="12"/>
    </row>
    <row r="75" spans="1:11" ht="16.5" thickTop="1" thickBot="1" x14ac:dyDescent="0.3">
      <c r="A75" s="12"/>
      <c r="B75" s="323"/>
      <c r="J75" s="324"/>
      <c r="K75" s="12"/>
    </row>
    <row r="76" spans="1:11" ht="49.5" thickTop="1" thickBot="1" x14ac:dyDescent="0.3">
      <c r="A76" s="12"/>
      <c r="B76" s="323"/>
      <c r="D76" s="345" t="s">
        <v>432</v>
      </c>
      <c r="E76" s="366"/>
      <c r="F76" s="367"/>
      <c r="G76" s="348" t="s">
        <v>448</v>
      </c>
      <c r="H76" s="349"/>
      <c r="I76" s="348" t="s">
        <v>449</v>
      </c>
      <c r="J76" s="350"/>
      <c r="K76" s="12"/>
    </row>
    <row r="77" spans="1:11" ht="15.75" thickTop="1" x14ac:dyDescent="0.25">
      <c r="A77" s="12"/>
      <c r="B77" s="323"/>
      <c r="D77" s="354" t="s">
        <v>475</v>
      </c>
      <c r="E77" s="355"/>
      <c r="F77" s="355"/>
      <c r="G77" s="309"/>
      <c r="H77" s="355"/>
      <c r="I77" s="309"/>
      <c r="J77" s="356"/>
      <c r="K77" s="12"/>
    </row>
    <row r="78" spans="1:11" x14ac:dyDescent="0.25">
      <c r="A78" s="12"/>
      <c r="B78" s="323"/>
      <c r="D78" s="357" t="s">
        <v>476</v>
      </c>
      <c r="G78" s="28"/>
      <c r="I78" s="28"/>
      <c r="J78" s="358"/>
      <c r="K78" s="12"/>
    </row>
    <row r="79" spans="1:11" ht="15.75" thickBot="1" x14ac:dyDescent="0.3">
      <c r="A79" s="12"/>
      <c r="B79" s="323"/>
      <c r="D79" s="359" t="s">
        <v>477</v>
      </c>
      <c r="E79" s="360"/>
      <c r="F79" s="360"/>
      <c r="G79" s="310"/>
      <c r="H79" s="360"/>
      <c r="I79" s="310"/>
      <c r="J79" s="361"/>
      <c r="K79" s="12"/>
    </row>
    <row r="80" spans="1:11" ht="15.75" thickTop="1" x14ac:dyDescent="0.25">
      <c r="A80" s="12"/>
      <c r="B80" s="323"/>
      <c r="D80" s="323" t="s">
        <v>506</v>
      </c>
      <c r="G80" s="28"/>
      <c r="I80" s="28"/>
      <c r="J80" s="324"/>
      <c r="K80" s="12"/>
    </row>
    <row r="81" spans="1:11" x14ac:dyDescent="0.25">
      <c r="A81" s="12"/>
      <c r="B81" s="323"/>
      <c r="D81" s="323" t="s">
        <v>476</v>
      </c>
      <c r="G81" s="28"/>
      <c r="I81" s="28"/>
      <c r="J81" s="324"/>
      <c r="K81" s="12"/>
    </row>
    <row r="82" spans="1:11" x14ac:dyDescent="0.25">
      <c r="A82" s="12"/>
      <c r="B82" s="323"/>
      <c r="D82" s="323" t="s">
        <v>478</v>
      </c>
      <c r="G82" s="28"/>
      <c r="I82" s="28"/>
      <c r="J82" s="324"/>
      <c r="K82" s="12"/>
    </row>
    <row r="83" spans="1:11" ht="15.75" thickBot="1" x14ac:dyDescent="0.3">
      <c r="A83" s="12"/>
      <c r="B83" s="323"/>
      <c r="D83" s="339" t="s">
        <v>479</v>
      </c>
      <c r="E83" s="341"/>
      <c r="F83" s="341"/>
      <c r="G83" s="291"/>
      <c r="H83" s="341"/>
      <c r="I83" s="291"/>
      <c r="J83" s="343"/>
      <c r="K83" s="12"/>
    </row>
    <row r="84" spans="1:11" ht="16.5" thickTop="1" thickBot="1" x14ac:dyDescent="0.3">
      <c r="A84" s="12"/>
      <c r="B84" s="323"/>
      <c r="G84" s="294"/>
      <c r="I84" s="294"/>
      <c r="J84" s="324"/>
      <c r="K84" s="12"/>
    </row>
    <row r="85" spans="1:11" ht="49.5" thickTop="1" thickBot="1" x14ac:dyDescent="0.3">
      <c r="A85" s="12"/>
      <c r="B85" s="323"/>
      <c r="D85" s="345" t="s">
        <v>433</v>
      </c>
      <c r="E85" s="346"/>
      <c r="F85" s="347"/>
      <c r="G85" s="348" t="s">
        <v>448</v>
      </c>
      <c r="H85" s="349"/>
      <c r="I85" s="348" t="s">
        <v>449</v>
      </c>
      <c r="J85" s="350"/>
      <c r="K85" s="12"/>
    </row>
    <row r="86" spans="1:11" ht="15.75" thickTop="1" x14ac:dyDescent="0.25">
      <c r="A86" s="12"/>
      <c r="B86" s="323"/>
      <c r="D86" s="354" t="s">
        <v>480</v>
      </c>
      <c r="E86" s="355"/>
      <c r="F86" s="355"/>
      <c r="G86" s="309"/>
      <c r="H86" s="355"/>
      <c r="I86" s="309"/>
      <c r="J86" s="356"/>
      <c r="K86" s="12"/>
    </row>
    <row r="87" spans="1:11" x14ac:dyDescent="0.25">
      <c r="A87" s="12"/>
      <c r="B87" s="323"/>
      <c r="D87" s="357" t="s">
        <v>410</v>
      </c>
      <c r="G87" s="28"/>
      <c r="I87" s="28"/>
      <c r="J87" s="358"/>
      <c r="K87" s="12"/>
    </row>
    <row r="88" spans="1:11" x14ac:dyDescent="0.25">
      <c r="A88" s="12"/>
      <c r="B88" s="323"/>
      <c r="D88" s="357" t="s">
        <v>411</v>
      </c>
      <c r="G88" s="28"/>
      <c r="I88" s="28"/>
      <c r="J88" s="358"/>
      <c r="K88" s="12"/>
    </row>
    <row r="89" spans="1:11" x14ac:dyDescent="0.25">
      <c r="A89" s="12"/>
      <c r="B89" s="323"/>
      <c r="D89" s="357" t="s">
        <v>412</v>
      </c>
      <c r="G89" s="28"/>
      <c r="I89" s="28"/>
      <c r="J89" s="358"/>
      <c r="K89" s="12"/>
    </row>
    <row r="90" spans="1:11" ht="15.75" thickBot="1" x14ac:dyDescent="0.3">
      <c r="A90" s="12"/>
      <c r="B90" s="323"/>
      <c r="D90" s="359" t="s">
        <v>413</v>
      </c>
      <c r="E90" s="360"/>
      <c r="F90" s="360"/>
      <c r="G90" s="310"/>
      <c r="H90" s="360"/>
      <c r="I90" s="310"/>
      <c r="J90" s="361"/>
      <c r="K90" s="12"/>
    </row>
    <row r="91" spans="1:11" ht="16.5" thickTop="1" thickBot="1" x14ac:dyDescent="0.3">
      <c r="A91" s="12"/>
      <c r="B91" s="323"/>
      <c r="D91" s="351" t="s">
        <v>481</v>
      </c>
      <c r="E91" s="352"/>
      <c r="F91" s="352"/>
      <c r="G91" s="311"/>
      <c r="H91" s="352"/>
      <c r="I91" s="311"/>
      <c r="J91" s="353"/>
      <c r="K91" s="12"/>
    </row>
    <row r="92" spans="1:11" ht="16.5" thickTop="1" thickBot="1" x14ac:dyDescent="0.3">
      <c r="A92" s="12"/>
      <c r="B92" s="323"/>
      <c r="D92" s="339" t="s">
        <v>482</v>
      </c>
      <c r="E92" s="341"/>
      <c r="F92" s="341"/>
      <c r="G92" s="291"/>
      <c r="H92" s="341"/>
      <c r="I92" s="291"/>
      <c r="J92" s="343"/>
      <c r="K92" s="12"/>
    </row>
    <row r="93" spans="1:11" ht="16.5" thickTop="1" thickBot="1" x14ac:dyDescent="0.3">
      <c r="A93" s="12"/>
      <c r="B93" s="323"/>
      <c r="J93" s="324"/>
      <c r="K93" s="12"/>
    </row>
    <row r="94" spans="1:11" ht="16.5" thickTop="1" thickBot="1" x14ac:dyDescent="0.3">
      <c r="A94" s="12"/>
      <c r="B94" s="323"/>
      <c r="D94" s="328" t="s">
        <v>236</v>
      </c>
      <c r="E94" s="329"/>
      <c r="F94" s="330"/>
      <c r="G94" s="368"/>
      <c r="H94" s="330"/>
      <c r="I94" s="368"/>
      <c r="J94" s="333"/>
      <c r="K94" s="12"/>
    </row>
    <row r="95" spans="1:11" ht="15.75" thickTop="1" x14ac:dyDescent="0.25">
      <c r="A95" s="12"/>
      <c r="B95" s="323"/>
      <c r="D95" s="323" t="s">
        <v>398</v>
      </c>
      <c r="G95" s="481"/>
      <c r="H95" s="481"/>
      <c r="I95" s="482"/>
      <c r="J95" s="324"/>
      <c r="K95" s="12"/>
    </row>
    <row r="96" spans="1:11" ht="52.9" customHeight="1" x14ac:dyDescent="0.25">
      <c r="A96" s="12"/>
      <c r="B96" s="323"/>
      <c r="D96" s="323"/>
      <c r="G96" s="483"/>
      <c r="H96" s="483"/>
      <c r="I96" s="484"/>
      <c r="J96" s="324"/>
      <c r="K96" s="12"/>
    </row>
    <row r="97" spans="1:11" x14ac:dyDescent="0.25">
      <c r="A97" s="12"/>
      <c r="B97" s="323"/>
      <c r="D97" s="402" t="s">
        <v>243</v>
      </c>
      <c r="G97" s="485"/>
      <c r="H97" s="485"/>
      <c r="I97" s="486"/>
      <c r="J97" s="324"/>
      <c r="K97" s="12"/>
    </row>
    <row r="98" spans="1:11" x14ac:dyDescent="0.25">
      <c r="A98" s="12"/>
      <c r="B98" s="323"/>
      <c r="D98" s="323" t="s">
        <v>245</v>
      </c>
      <c r="G98" s="487"/>
      <c r="H98" s="487"/>
      <c r="I98" s="488"/>
      <c r="J98" s="324"/>
      <c r="K98" s="12"/>
    </row>
    <row r="99" spans="1:11" ht="15.6" customHeight="1" x14ac:dyDescent="0.25">
      <c r="A99" s="12"/>
      <c r="B99" s="323"/>
      <c r="D99" s="323" t="s">
        <v>247</v>
      </c>
      <c r="G99" s="487"/>
      <c r="H99" s="487"/>
      <c r="I99" s="488"/>
      <c r="J99" s="324"/>
      <c r="K99" s="12"/>
    </row>
    <row r="100" spans="1:11" x14ac:dyDescent="0.25">
      <c r="A100" s="12"/>
      <c r="B100" s="323"/>
      <c r="D100" s="323" t="s">
        <v>249</v>
      </c>
      <c r="G100" s="487"/>
      <c r="H100" s="487"/>
      <c r="I100" s="488"/>
      <c r="J100" s="324"/>
      <c r="K100" s="12"/>
    </row>
    <row r="101" spans="1:11" ht="15.75" thickBot="1" x14ac:dyDescent="0.3">
      <c r="A101" s="12"/>
      <c r="B101" s="323"/>
      <c r="D101" s="339" t="s">
        <v>399</v>
      </c>
      <c r="E101" s="341"/>
      <c r="F101" s="341"/>
      <c r="G101" s="479"/>
      <c r="H101" s="479"/>
      <c r="I101" s="480"/>
      <c r="J101" s="343"/>
      <c r="K101" s="12"/>
    </row>
    <row r="102" spans="1:11" ht="15.75" thickTop="1" x14ac:dyDescent="0.25">
      <c r="A102" s="12"/>
      <c r="B102" s="323"/>
      <c r="J102" s="324"/>
      <c r="K102" s="12"/>
    </row>
    <row r="103" spans="1:11" x14ac:dyDescent="0.25">
      <c r="A103" s="12"/>
      <c r="B103" s="323"/>
      <c r="J103" s="324"/>
      <c r="K103" s="12"/>
    </row>
    <row r="104" spans="1:11" x14ac:dyDescent="0.25">
      <c r="A104" s="12"/>
      <c r="B104" s="323"/>
      <c r="J104" s="324"/>
      <c r="K104" s="12"/>
    </row>
    <row r="105" spans="1:11" x14ac:dyDescent="0.25">
      <c r="A105" s="12"/>
      <c r="B105" s="323"/>
      <c r="J105" s="324"/>
      <c r="K105" s="12"/>
    </row>
    <row r="106" spans="1:11" x14ac:dyDescent="0.25">
      <c r="A106" s="12"/>
      <c r="B106" s="323"/>
      <c r="J106" s="324"/>
      <c r="K106" s="12"/>
    </row>
    <row r="107" spans="1:11" x14ac:dyDescent="0.25">
      <c r="A107" s="12"/>
      <c r="B107" s="323"/>
      <c r="J107" s="324"/>
      <c r="K107" s="12"/>
    </row>
    <row r="108" spans="1:11" x14ac:dyDescent="0.25">
      <c r="A108" s="12"/>
      <c r="B108" s="323"/>
      <c r="J108" s="324"/>
      <c r="K108" s="12"/>
    </row>
    <row r="109" spans="1:11" ht="15.75" thickBot="1" x14ac:dyDescent="0.3">
      <c r="A109" s="12"/>
      <c r="B109" s="339"/>
      <c r="C109" s="341"/>
      <c r="D109" s="341"/>
      <c r="E109" s="341"/>
      <c r="F109" s="341"/>
      <c r="G109" s="341"/>
      <c r="H109" s="341"/>
      <c r="I109" s="341"/>
      <c r="J109" s="343"/>
      <c r="K109" s="12"/>
    </row>
    <row r="110" spans="1:11" ht="15.75" thickTop="1" x14ac:dyDescent="0.25">
      <c r="A110" s="12"/>
      <c r="B110" s="320"/>
      <c r="C110" s="320"/>
      <c r="D110" s="320"/>
      <c r="E110" s="320"/>
      <c r="F110" s="320"/>
      <c r="G110" s="320"/>
      <c r="H110" s="320"/>
      <c r="I110" s="320"/>
      <c r="J110" s="320"/>
      <c r="K110" s="12"/>
    </row>
  </sheetData>
  <sheetProtection algorithmName="SHA-512" hashValue="PnWMpYbrk4kQnnvKBkDeK1xF+mxJ8hz0aw9KkNRKTyDjLF5R3DMB3WwazeQ+Nk3gWElydI5MCL7DGLp8qMeWmQ==" saltValue="nqHRyO8R1Oju7NEBNm2NkA==" spinCount="100000" sheet="1" selectLockedCells="1"/>
  <protectedRanges>
    <protectedRange sqref="D4:J7" name="Range1"/>
  </protectedRanges>
  <mergeCells count="20">
    <mergeCell ref="D3:F3"/>
    <mergeCell ref="D2:G2"/>
    <mergeCell ref="G101:I101"/>
    <mergeCell ref="G95:I96"/>
    <mergeCell ref="G97:I97"/>
    <mergeCell ref="G98:I98"/>
    <mergeCell ref="G99:I99"/>
    <mergeCell ref="G100:I100"/>
    <mergeCell ref="H2:J2"/>
    <mergeCell ref="D13:D14"/>
    <mergeCell ref="F13:G13"/>
    <mergeCell ref="F14:G14"/>
    <mergeCell ref="B7:C7"/>
    <mergeCell ref="D7:J7"/>
    <mergeCell ref="B4:C4"/>
    <mergeCell ref="D4:J4"/>
    <mergeCell ref="B5:C5"/>
    <mergeCell ref="D5:J5"/>
    <mergeCell ref="B6:C6"/>
    <mergeCell ref="D6:J6"/>
  </mergeCells>
  <conditionalFormatting sqref="G24">
    <cfRule type="cellIs" dxfId="33" priority="20" operator="equal">
      <formula>"Klaida"</formula>
    </cfRule>
    <cfRule type="cellIs" dxfId="32" priority="21" operator="equal">
      <formula>"Gerai"</formula>
    </cfRule>
  </conditionalFormatting>
  <conditionalFormatting sqref="G37">
    <cfRule type="cellIs" dxfId="31" priority="5" operator="equal">
      <formula>"Klaida"</formula>
    </cfRule>
    <cfRule type="cellIs" dxfId="30" priority="6" operator="equal">
      <formula>"Gerai"</formula>
    </cfRule>
  </conditionalFormatting>
  <conditionalFormatting sqref="I24">
    <cfRule type="cellIs" dxfId="29" priority="7" operator="equal">
      <formula>"Klaida"</formula>
    </cfRule>
    <cfRule type="cellIs" dxfId="28" priority="8" operator="equal">
      <formula>"Gerai"</formula>
    </cfRule>
  </conditionalFormatting>
  <conditionalFormatting sqref="I37">
    <cfRule type="cellIs" dxfId="27" priority="1" operator="equal">
      <formula>"Klaida"</formula>
    </cfRule>
    <cfRule type="cellIs" dxfId="26" priority="2" operator="equal">
      <formula>"Gerai"</formula>
    </cfRule>
  </conditionalFormatting>
  <conditionalFormatting sqref="M4">
    <cfRule type="expression" priority="9">
      <formula>ROWS("row")=1</formula>
    </cfRule>
  </conditionalFormatting>
  <dataValidations xWindow="768" yWindow="653" count="3">
    <dataValidation allowBlank="1" showInputMessage="1" showErrorMessage="1" promptTitle="Investicijos pavadinimas" prompt="Investicijos pavadinimas" sqref="F19:F21 H19:H21" xr:uid="{C6CFEE94-A600-482A-A766-6391FBC0EDC0}"/>
    <dataValidation allowBlank="1" showInputMessage="1" showErrorMessage="1" promptTitle="Investicijos suma" prompt="Investicijos suma" sqref="G19:G22 I19:I22" xr:uid="{8A540106-685A-450C-BF54-CE5314BF0C11}"/>
    <dataValidation allowBlank="1" showInputMessage="1" showErrorMessage="1" promptTitle="Pastaba" prompt="Įskaičiuojant visas avarijas susijusias su vandens ir nuotekų infrastruktūros, valyklų gedimais" sqref="D73 G73 I73" xr:uid="{215CE2E5-B796-4561-BB69-C4FCBDF8579F}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768" yWindow="653" count="1">
        <x14:dataValidation type="list" allowBlank="1" showInputMessage="1" showErrorMessage="1" xr:uid="{1F3A94DB-EEF6-47BD-AA50-7F0B4195D923}">
          <x14:formula1>
            <xm:f>'Finansiniai duomenys'!$R$2:$R$236</xm:f>
          </x14:formula1>
          <xm:sqref>D4:J4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6" tint="0.39997558519241921"/>
    <pageSetUpPr fitToPage="1"/>
  </sheetPr>
  <dimension ref="B1:O93"/>
  <sheetViews>
    <sheetView zoomScaleNormal="100" zoomScaleSheetLayoutView="100" workbookViewId="0">
      <selection activeCell="K26" sqref="K26"/>
    </sheetView>
  </sheetViews>
  <sheetFormatPr defaultColWidth="9.140625" defaultRowHeight="15" x14ac:dyDescent="0.25"/>
  <cols>
    <col min="1" max="1" width="1.42578125" style="12" customWidth="1"/>
    <col min="2" max="2" width="2.5703125" style="12" customWidth="1"/>
    <col min="3" max="3" width="7.28515625" style="12" customWidth="1"/>
    <col min="4" max="4" width="30.5703125" style="12" customWidth="1"/>
    <col min="5" max="5" width="38.28515625" style="12" customWidth="1"/>
    <col min="6" max="6" width="19" style="12" customWidth="1"/>
    <col min="7" max="7" width="2.7109375" style="12" customWidth="1"/>
    <col min="8" max="8" width="2.5703125" style="12" customWidth="1"/>
    <col min="9" max="9" width="7.28515625" style="12" customWidth="1"/>
    <col min="10" max="10" width="30.5703125" style="12" customWidth="1"/>
    <col min="11" max="11" width="38.28515625" style="12" customWidth="1"/>
    <col min="12" max="12" width="18.85546875" style="12" customWidth="1"/>
    <col min="13" max="13" width="2.7109375" style="12" customWidth="1"/>
    <col min="14" max="14" width="3.7109375" style="12" customWidth="1"/>
    <col min="15" max="15" width="9.140625" style="12" hidden="1" customWidth="1"/>
    <col min="16" max="16384" width="9.140625" style="12"/>
  </cols>
  <sheetData>
    <row r="1" spans="2:15" ht="9" customHeight="1" thickBot="1" x14ac:dyDescent="0.3"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2:15" ht="12" customHeight="1" x14ac:dyDescent="0.25">
      <c r="B2" s="215"/>
      <c r="C2" s="216"/>
      <c r="D2" s="217"/>
      <c r="E2" s="217"/>
      <c r="F2" s="218"/>
      <c r="G2" s="218"/>
      <c r="H2" s="219"/>
      <c r="I2" s="220"/>
      <c r="J2" s="217"/>
      <c r="K2" s="217"/>
      <c r="L2" s="218"/>
      <c r="M2" s="237"/>
    </row>
    <row r="3" spans="2:15" ht="28.5" customHeight="1" x14ac:dyDescent="0.25">
      <c r="B3" s="221"/>
      <c r="C3" s="129" t="s">
        <v>377</v>
      </c>
      <c r="D3" s="13"/>
      <c r="E3" s="13"/>
      <c r="F3" s="13"/>
      <c r="G3" s="13"/>
      <c r="H3" s="14"/>
      <c r="I3" s="13"/>
      <c r="J3" s="13"/>
      <c r="K3" s="494" t="s">
        <v>378</v>
      </c>
      <c r="L3" s="495"/>
      <c r="M3" s="222"/>
    </row>
    <row r="4" spans="2:15" ht="15" customHeight="1" x14ac:dyDescent="0.25">
      <c r="B4" s="221"/>
      <c r="C4" s="129" t="s">
        <v>379</v>
      </c>
      <c r="D4" s="13"/>
      <c r="E4" s="13"/>
      <c r="F4" s="13"/>
      <c r="G4" s="13"/>
      <c r="H4" s="14"/>
      <c r="I4" s="13"/>
      <c r="J4" s="13"/>
      <c r="K4" s="391" t="s">
        <v>388</v>
      </c>
      <c r="L4" s="21"/>
      <c r="M4" s="222"/>
    </row>
    <row r="5" spans="2:15" ht="15" customHeight="1" x14ac:dyDescent="0.25">
      <c r="B5" s="221"/>
      <c r="C5" s="128"/>
      <c r="D5" s="13"/>
      <c r="E5" s="13"/>
      <c r="F5" s="13"/>
      <c r="G5" s="13"/>
      <c r="H5" s="14"/>
      <c r="I5" s="13"/>
      <c r="J5" s="13"/>
      <c r="K5" s="13"/>
      <c r="L5" s="21"/>
      <c r="M5" s="222"/>
    </row>
    <row r="6" spans="2:15" ht="15" customHeight="1" x14ac:dyDescent="0.25">
      <c r="B6" s="221"/>
      <c r="C6" s="500" t="s">
        <v>380</v>
      </c>
      <c r="D6" s="501"/>
      <c r="E6" s="501"/>
      <c r="F6" s="501"/>
      <c r="G6" s="501"/>
      <c r="H6" s="501"/>
      <c r="I6" s="501"/>
      <c r="J6" s="501"/>
      <c r="K6" s="501"/>
      <c r="L6" s="501"/>
      <c r="M6" s="502"/>
    </row>
    <row r="7" spans="2:15" ht="15" hidden="1" customHeight="1" x14ac:dyDescent="0.25">
      <c r="B7" s="221"/>
      <c r="C7" s="128"/>
      <c r="D7" s="13"/>
      <c r="E7" s="13"/>
      <c r="F7" s="13"/>
      <c r="G7" s="13"/>
      <c r="H7" s="14"/>
      <c r="I7" s="13"/>
      <c r="J7" s="13"/>
      <c r="K7" s="13"/>
      <c r="L7" s="21"/>
      <c r="M7" s="222"/>
    </row>
    <row r="8" spans="2:15" x14ac:dyDescent="0.25">
      <c r="B8" s="221"/>
      <c r="C8" s="129"/>
      <c r="D8" s="13"/>
      <c r="E8" s="13"/>
      <c r="F8" s="13"/>
      <c r="G8" s="13"/>
      <c r="H8" s="14"/>
      <c r="I8" s="13"/>
      <c r="J8" s="13"/>
      <c r="K8" s="13"/>
      <c r="L8" s="13"/>
      <c r="M8" s="222"/>
    </row>
    <row r="9" spans="2:15" ht="15.75" thickBot="1" x14ac:dyDescent="0.3">
      <c r="B9" s="221"/>
      <c r="C9" s="496" t="s">
        <v>8</v>
      </c>
      <c r="D9" s="497"/>
      <c r="E9" s="498" t="str">
        <f>'Finansiniai duomenys'!C8</f>
        <v>UAB „Druskininkų butų ūkis“</v>
      </c>
      <c r="F9" s="498"/>
      <c r="G9" s="498"/>
      <c r="H9" s="498"/>
      <c r="I9" s="498"/>
      <c r="J9" s="498"/>
      <c r="K9" s="13"/>
      <c r="L9" s="13"/>
      <c r="M9" s="222"/>
    </row>
    <row r="10" spans="2:15" ht="15.75" thickBot="1" x14ac:dyDescent="0.3">
      <c r="B10" s="221"/>
      <c r="C10" s="496" t="s">
        <v>10</v>
      </c>
      <c r="D10" s="497"/>
      <c r="E10" s="499" t="str">
        <f>'Finansiniai duomenys'!C9</f>
        <v>Uždaroji akcinė bendrovė (UAB)</v>
      </c>
      <c r="F10" s="499"/>
      <c r="G10" s="499"/>
      <c r="H10" s="499"/>
      <c r="I10" s="499"/>
      <c r="J10" s="499"/>
      <c r="K10" s="13"/>
      <c r="L10" s="13"/>
      <c r="M10" s="222"/>
    </row>
    <row r="11" spans="2:15" ht="15.75" thickBot="1" x14ac:dyDescent="0.3">
      <c r="B11" s="221"/>
      <c r="C11" s="496" t="s">
        <v>14</v>
      </c>
      <c r="D11" s="497"/>
      <c r="E11" s="499">
        <f>'Finansiniai duomenys'!C10</f>
        <v>152007157</v>
      </c>
      <c r="F11" s="499"/>
      <c r="G11" s="499"/>
      <c r="H11" s="499"/>
      <c r="I11" s="499"/>
      <c r="J11" s="499"/>
      <c r="K11" s="13"/>
      <c r="L11" s="13"/>
      <c r="M11" s="222"/>
    </row>
    <row r="12" spans="2:15" x14ac:dyDescent="0.25">
      <c r="B12" s="221"/>
      <c r="C12" s="127"/>
      <c r="D12" s="13"/>
      <c r="E12" s="13"/>
      <c r="F12" s="15"/>
      <c r="G12" s="15"/>
      <c r="H12" s="16"/>
      <c r="I12" s="13"/>
      <c r="J12" s="13"/>
      <c r="K12" s="13"/>
      <c r="L12" s="13"/>
      <c r="M12" s="222"/>
    </row>
    <row r="13" spans="2:15" x14ac:dyDescent="0.25">
      <c r="B13" s="221"/>
      <c r="C13" s="127"/>
      <c r="D13" s="13"/>
      <c r="E13" s="13"/>
      <c r="F13" s="13"/>
      <c r="G13" s="13"/>
      <c r="H13" s="14"/>
      <c r="I13" s="13"/>
      <c r="J13" s="13"/>
      <c r="K13" s="13"/>
      <c r="L13" s="13"/>
      <c r="M13" s="222"/>
      <c r="O13" s="12" t="s">
        <v>381</v>
      </c>
    </row>
    <row r="14" spans="2:15" ht="38.25" customHeight="1" x14ac:dyDescent="0.25">
      <c r="B14" s="221"/>
      <c r="C14" s="525" t="s">
        <v>489</v>
      </c>
      <c r="D14" s="534"/>
      <c r="E14" s="532"/>
      <c r="F14" s="535"/>
      <c r="G14" s="250"/>
      <c r="H14" s="253"/>
      <c r="I14" s="512" t="s">
        <v>490</v>
      </c>
      <c r="J14" s="531"/>
      <c r="K14" s="532"/>
      <c r="L14" s="533"/>
      <c r="M14" s="223"/>
    </row>
    <row r="15" spans="2:15" ht="26.45" customHeight="1" thickBot="1" x14ac:dyDescent="0.3">
      <c r="B15" s="221"/>
      <c r="C15" s="525" t="s">
        <v>494</v>
      </c>
      <c r="D15" s="513"/>
      <c r="E15" s="513"/>
      <c r="F15" s="528"/>
      <c r="G15" s="138"/>
      <c r="H15" s="253"/>
      <c r="I15" s="510" t="s">
        <v>493</v>
      </c>
      <c r="J15" s="507"/>
      <c r="K15" s="507"/>
      <c r="L15" s="511"/>
      <c r="M15" s="224"/>
    </row>
    <row r="16" spans="2:15" ht="49.5" customHeight="1" thickBot="1" x14ac:dyDescent="0.3">
      <c r="B16" s="221"/>
      <c r="C16" s="525" t="s">
        <v>495</v>
      </c>
      <c r="D16" s="513"/>
      <c r="E16" s="526"/>
      <c r="F16" s="527"/>
      <c r="G16" s="139"/>
      <c r="H16" s="254"/>
      <c r="I16" s="512" t="s">
        <v>491</v>
      </c>
      <c r="J16" s="512"/>
      <c r="K16" s="529"/>
      <c r="L16" s="530"/>
      <c r="M16" s="223"/>
    </row>
    <row r="17" spans="2:13" ht="40.5" customHeight="1" x14ac:dyDescent="0.25">
      <c r="B17" s="221"/>
      <c r="C17" s="525" t="s">
        <v>382</v>
      </c>
      <c r="D17" s="513"/>
      <c r="E17" s="508"/>
      <c r="F17" s="509"/>
      <c r="G17" s="250"/>
      <c r="H17" s="254"/>
      <c r="I17" s="513" t="s">
        <v>382</v>
      </c>
      <c r="J17" s="513"/>
      <c r="K17" s="508"/>
      <c r="L17" s="509"/>
      <c r="M17" s="223"/>
    </row>
    <row r="18" spans="2:13" x14ac:dyDescent="0.25">
      <c r="B18" s="221"/>
      <c r="C18" s="127"/>
      <c r="D18" s="13"/>
      <c r="E18" s="13"/>
      <c r="F18" s="15"/>
      <c r="G18" s="13"/>
      <c r="H18" s="253"/>
      <c r="I18" s="13"/>
      <c r="J18" s="13"/>
      <c r="K18" s="13"/>
      <c r="L18" s="13"/>
      <c r="M18" s="222"/>
    </row>
    <row r="19" spans="2:13" x14ac:dyDescent="0.25">
      <c r="B19" s="221"/>
      <c r="C19" s="127"/>
      <c r="D19" s="13"/>
      <c r="E19" s="13"/>
      <c r="F19" s="15"/>
      <c r="G19" s="13"/>
      <c r="H19" s="253"/>
      <c r="I19" s="13"/>
      <c r="J19" s="13"/>
      <c r="K19" s="13"/>
      <c r="L19" s="13"/>
      <c r="M19" s="222"/>
    </row>
    <row r="20" spans="2:13" x14ac:dyDescent="0.25">
      <c r="B20" s="221"/>
      <c r="C20" s="521" t="s">
        <v>496</v>
      </c>
      <c r="D20" s="517"/>
      <c r="E20" s="517"/>
      <c r="F20" s="522"/>
      <c r="G20" s="19"/>
      <c r="H20" s="253"/>
      <c r="I20" s="517" t="s">
        <v>586</v>
      </c>
      <c r="J20" s="517"/>
      <c r="K20" s="517"/>
      <c r="L20" s="517"/>
      <c r="M20" s="225"/>
    </row>
    <row r="21" spans="2:13" x14ac:dyDescent="0.25">
      <c r="B21" s="221"/>
      <c r="C21" s="130"/>
      <c r="D21" s="19"/>
      <c r="E21" s="19"/>
      <c r="F21" s="18"/>
      <c r="G21" s="19"/>
      <c r="H21" s="253"/>
      <c r="I21" s="19"/>
      <c r="J21" s="19"/>
      <c r="K21" s="19"/>
      <c r="L21" s="19"/>
      <c r="M21" s="225"/>
    </row>
    <row r="22" spans="2:13" x14ac:dyDescent="0.25">
      <c r="B22" s="221"/>
      <c r="C22" s="523" t="s">
        <v>497</v>
      </c>
      <c r="D22" s="518"/>
      <c r="E22" s="518"/>
      <c r="F22" s="524"/>
      <c r="G22" s="251"/>
      <c r="H22" s="253"/>
      <c r="I22" s="518" t="s">
        <v>492</v>
      </c>
      <c r="J22" s="518"/>
      <c r="K22" s="518"/>
      <c r="L22" s="518"/>
      <c r="M22" s="226"/>
    </row>
    <row r="23" spans="2:13" ht="24" x14ac:dyDescent="0.25">
      <c r="B23" s="221"/>
      <c r="C23" s="247" t="s">
        <v>383</v>
      </c>
      <c r="D23" s="248" t="s">
        <v>384</v>
      </c>
      <c r="E23" s="249" t="s">
        <v>385</v>
      </c>
      <c r="F23" s="247" t="s">
        <v>386</v>
      </c>
      <c r="G23" s="252"/>
      <c r="H23" s="255"/>
      <c r="I23" s="248" t="s">
        <v>383</v>
      </c>
      <c r="J23" s="247" t="s">
        <v>384</v>
      </c>
      <c r="K23" s="247" t="s">
        <v>385</v>
      </c>
      <c r="L23" s="247" t="s">
        <v>386</v>
      </c>
      <c r="M23" s="227"/>
    </row>
    <row r="24" spans="2:13" x14ac:dyDescent="0.25">
      <c r="B24" s="221"/>
      <c r="C24" s="20">
        <v>1</v>
      </c>
      <c r="D24" s="256"/>
      <c r="E24" s="8"/>
      <c r="F24" s="258"/>
      <c r="G24" s="240"/>
      <c r="H24" s="255"/>
      <c r="I24" s="22">
        <v>1</v>
      </c>
      <c r="J24" s="260"/>
      <c r="K24" s="8"/>
      <c r="L24" s="258"/>
      <c r="M24" s="228"/>
    </row>
    <row r="25" spans="2:13" x14ac:dyDescent="0.25">
      <c r="B25" s="221"/>
      <c r="C25" s="20">
        <v>2</v>
      </c>
      <c r="D25" s="256"/>
      <c r="E25" s="8"/>
      <c r="F25" s="258"/>
      <c r="G25" s="240"/>
      <c r="H25" s="255"/>
      <c r="I25" s="22">
        <v>2</v>
      </c>
      <c r="J25" s="260"/>
      <c r="K25" s="8"/>
      <c r="L25" s="258"/>
      <c r="M25" s="228"/>
    </row>
    <row r="26" spans="2:13" x14ac:dyDescent="0.25">
      <c r="B26" s="221"/>
      <c r="C26" s="20">
        <v>3</v>
      </c>
      <c r="D26" s="256"/>
      <c r="E26" s="8"/>
      <c r="F26" s="258"/>
      <c r="G26" s="240"/>
      <c r="H26" s="255"/>
      <c r="I26" s="22">
        <v>3</v>
      </c>
      <c r="J26" s="260"/>
      <c r="K26" s="8"/>
      <c r="L26" s="258"/>
      <c r="M26" s="228"/>
    </row>
    <row r="27" spans="2:13" x14ac:dyDescent="0.25">
      <c r="B27" s="221"/>
      <c r="C27" s="20">
        <v>4</v>
      </c>
      <c r="D27" s="256"/>
      <c r="E27" s="8"/>
      <c r="F27" s="258"/>
      <c r="G27" s="240"/>
      <c r="H27" s="255"/>
      <c r="I27" s="22">
        <v>4</v>
      </c>
      <c r="J27" s="260"/>
      <c r="K27" s="8"/>
      <c r="L27" s="258"/>
      <c r="M27" s="228"/>
    </row>
    <row r="28" spans="2:13" x14ac:dyDescent="0.25">
      <c r="B28" s="221"/>
      <c r="C28" s="20">
        <v>5</v>
      </c>
      <c r="D28" s="256"/>
      <c r="E28" s="8"/>
      <c r="F28" s="258"/>
      <c r="G28" s="240"/>
      <c r="H28" s="255"/>
      <c r="I28" s="22">
        <v>5</v>
      </c>
      <c r="J28" s="260"/>
      <c r="K28" s="8"/>
      <c r="L28" s="258"/>
      <c r="M28" s="228"/>
    </row>
    <row r="29" spans="2:13" x14ac:dyDescent="0.25">
      <c r="B29" s="221"/>
      <c r="C29" s="20">
        <v>6</v>
      </c>
      <c r="D29" s="256"/>
      <c r="E29" s="8"/>
      <c r="F29" s="258"/>
      <c r="G29" s="240"/>
      <c r="H29" s="255"/>
      <c r="I29" s="22">
        <v>6</v>
      </c>
      <c r="J29" s="260"/>
      <c r="K29" s="8"/>
      <c r="L29" s="258"/>
      <c r="M29" s="228"/>
    </row>
    <row r="30" spans="2:13" x14ac:dyDescent="0.25">
      <c r="B30" s="221"/>
      <c r="C30" s="20">
        <v>7</v>
      </c>
      <c r="D30" s="256"/>
      <c r="E30" s="8"/>
      <c r="F30" s="258"/>
      <c r="G30" s="240"/>
      <c r="H30" s="254"/>
      <c r="I30" s="20">
        <v>7</v>
      </c>
      <c r="J30" s="260"/>
      <c r="K30" s="8"/>
      <c r="L30" s="258"/>
      <c r="M30" s="228"/>
    </row>
    <row r="31" spans="2:13" x14ac:dyDescent="0.25">
      <c r="B31" s="221"/>
      <c r="C31" s="20">
        <v>8</v>
      </c>
      <c r="D31" s="256"/>
      <c r="E31" s="8"/>
      <c r="F31" s="258"/>
      <c r="G31" s="240"/>
      <c r="H31" s="254"/>
      <c r="I31" s="20">
        <v>8</v>
      </c>
      <c r="J31" s="256"/>
      <c r="K31" s="8"/>
      <c r="L31" s="258"/>
      <c r="M31" s="228"/>
    </row>
    <row r="32" spans="2:13" x14ac:dyDescent="0.25">
      <c r="B32" s="221"/>
      <c r="C32" s="20">
        <v>9</v>
      </c>
      <c r="D32" s="256"/>
      <c r="E32" s="8"/>
      <c r="F32" s="258"/>
      <c r="G32" s="240"/>
      <c r="H32" s="255"/>
      <c r="I32" s="22">
        <v>9</v>
      </c>
      <c r="J32" s="256"/>
      <c r="K32" s="8"/>
      <c r="L32" s="258"/>
      <c r="M32" s="228"/>
    </row>
    <row r="33" spans="2:13" x14ac:dyDescent="0.25">
      <c r="B33" s="221"/>
      <c r="C33" s="20">
        <v>10</v>
      </c>
      <c r="D33" s="256"/>
      <c r="E33" s="8"/>
      <c r="F33" s="258"/>
      <c r="G33" s="240"/>
      <c r="H33" s="254"/>
      <c r="I33" s="20">
        <v>10</v>
      </c>
      <c r="J33" s="256"/>
      <c r="K33" s="8"/>
      <c r="L33" s="258"/>
      <c r="M33" s="228"/>
    </row>
    <row r="34" spans="2:13" x14ac:dyDescent="0.25">
      <c r="B34" s="221"/>
      <c r="C34" s="20">
        <v>11</v>
      </c>
      <c r="D34" s="256"/>
      <c r="E34" s="8"/>
      <c r="F34" s="258"/>
      <c r="G34" s="240"/>
      <c r="H34" s="255"/>
      <c r="I34" s="22">
        <v>11</v>
      </c>
      <c r="J34" s="260"/>
      <c r="K34" s="8"/>
      <c r="L34" s="258"/>
      <c r="M34" s="228"/>
    </row>
    <row r="35" spans="2:13" x14ac:dyDescent="0.25">
      <c r="B35" s="221"/>
      <c r="C35" s="20">
        <v>12</v>
      </c>
      <c r="D35" s="256"/>
      <c r="E35" s="8"/>
      <c r="F35" s="258"/>
      <c r="G35" s="240"/>
      <c r="H35" s="255"/>
      <c r="I35" s="22">
        <v>12</v>
      </c>
      <c r="J35" s="260"/>
      <c r="K35" s="8"/>
      <c r="L35" s="258"/>
      <c r="M35" s="228"/>
    </row>
    <row r="36" spans="2:13" x14ac:dyDescent="0.25">
      <c r="B36" s="221"/>
      <c r="C36" s="20">
        <v>13</v>
      </c>
      <c r="D36" s="256"/>
      <c r="E36" s="8"/>
      <c r="F36" s="258"/>
      <c r="G36" s="240"/>
      <c r="H36" s="255"/>
      <c r="I36" s="22">
        <v>13</v>
      </c>
      <c r="J36" s="260"/>
      <c r="K36" s="8"/>
      <c r="L36" s="258"/>
      <c r="M36" s="228"/>
    </row>
    <row r="37" spans="2:13" x14ac:dyDescent="0.25">
      <c r="B37" s="221"/>
      <c r="C37" s="20">
        <v>14</v>
      </c>
      <c r="D37" s="256"/>
      <c r="E37" s="8"/>
      <c r="F37" s="258"/>
      <c r="G37" s="240"/>
      <c r="H37" s="255"/>
      <c r="I37" s="22">
        <v>14</v>
      </c>
      <c r="J37" s="260"/>
      <c r="K37" s="8"/>
      <c r="L37" s="258"/>
      <c r="M37" s="228"/>
    </row>
    <row r="38" spans="2:13" x14ac:dyDescent="0.25">
      <c r="B38" s="221"/>
      <c r="C38" s="20">
        <v>15</v>
      </c>
      <c r="D38" s="256"/>
      <c r="E38" s="8"/>
      <c r="F38" s="258"/>
      <c r="G38" s="240"/>
      <c r="H38" s="255"/>
      <c r="I38" s="22">
        <v>15</v>
      </c>
      <c r="J38" s="260"/>
      <c r="K38" s="8"/>
      <c r="L38" s="258"/>
      <c r="M38" s="228"/>
    </row>
    <row r="39" spans="2:13" x14ac:dyDescent="0.25">
      <c r="B39" s="221"/>
      <c r="C39" s="20">
        <v>16</v>
      </c>
      <c r="D39" s="256"/>
      <c r="E39" s="8"/>
      <c r="F39" s="258"/>
      <c r="G39" s="240"/>
      <c r="H39" s="255"/>
      <c r="I39" s="22">
        <v>16</v>
      </c>
      <c r="J39" s="260"/>
      <c r="K39" s="8"/>
      <c r="L39" s="258"/>
      <c r="M39" s="228"/>
    </row>
    <row r="40" spans="2:13" x14ac:dyDescent="0.25">
      <c r="B40" s="221"/>
      <c r="C40" s="20">
        <v>17</v>
      </c>
      <c r="D40" s="256"/>
      <c r="E40" s="8"/>
      <c r="F40" s="258"/>
      <c r="G40" s="240"/>
      <c r="H40" s="255"/>
      <c r="I40" s="22">
        <v>17</v>
      </c>
      <c r="J40" s="260"/>
      <c r="K40" s="8"/>
      <c r="L40" s="258"/>
      <c r="M40" s="228"/>
    </row>
    <row r="41" spans="2:13" x14ac:dyDescent="0.25">
      <c r="B41" s="221"/>
      <c r="C41" s="20">
        <v>18</v>
      </c>
      <c r="D41" s="256"/>
      <c r="E41" s="8"/>
      <c r="F41" s="258"/>
      <c r="G41" s="240"/>
      <c r="H41" s="255"/>
      <c r="I41" s="22">
        <v>18</v>
      </c>
      <c r="J41" s="260"/>
      <c r="K41" s="8"/>
      <c r="L41" s="258"/>
      <c r="M41" s="228"/>
    </row>
    <row r="42" spans="2:13" x14ac:dyDescent="0.25">
      <c r="B42" s="221"/>
      <c r="C42" s="20">
        <v>19</v>
      </c>
      <c r="D42" s="256"/>
      <c r="E42" s="8"/>
      <c r="F42" s="258"/>
      <c r="G42" s="240"/>
      <c r="H42" s="255"/>
      <c r="I42" s="22">
        <v>19</v>
      </c>
      <c r="J42" s="260"/>
      <c r="K42" s="8"/>
      <c r="L42" s="258"/>
      <c r="M42" s="228"/>
    </row>
    <row r="43" spans="2:13" x14ac:dyDescent="0.25">
      <c r="B43" s="221"/>
      <c r="C43" s="20">
        <v>20</v>
      </c>
      <c r="D43" s="256"/>
      <c r="E43" s="8"/>
      <c r="F43" s="258"/>
      <c r="G43" s="240"/>
      <c r="H43" s="255"/>
      <c r="I43" s="22">
        <v>20</v>
      </c>
      <c r="J43" s="260"/>
      <c r="K43" s="8"/>
      <c r="L43" s="258"/>
      <c r="M43" s="228"/>
    </row>
    <row r="44" spans="2:13" x14ac:dyDescent="0.25">
      <c r="B44" s="221"/>
      <c r="C44" s="20">
        <v>21</v>
      </c>
      <c r="D44" s="256"/>
      <c r="E44" s="8"/>
      <c r="F44" s="258"/>
      <c r="G44" s="240"/>
      <c r="H44" s="255"/>
      <c r="I44" s="22">
        <v>21</v>
      </c>
      <c r="J44" s="260"/>
      <c r="K44" s="8"/>
      <c r="L44" s="258"/>
      <c r="M44" s="228"/>
    </row>
    <row r="45" spans="2:13" x14ac:dyDescent="0.25">
      <c r="B45" s="221"/>
      <c r="C45" s="20">
        <v>22</v>
      </c>
      <c r="D45" s="256"/>
      <c r="E45" s="8"/>
      <c r="F45" s="258"/>
      <c r="G45" s="240"/>
      <c r="H45" s="255"/>
      <c r="I45" s="22">
        <v>22</v>
      </c>
      <c r="J45" s="260"/>
      <c r="K45" s="8"/>
      <c r="L45" s="258"/>
      <c r="M45" s="228"/>
    </row>
    <row r="46" spans="2:13" x14ac:dyDescent="0.25">
      <c r="B46" s="221"/>
      <c r="C46" s="20">
        <v>23</v>
      </c>
      <c r="D46" s="256"/>
      <c r="E46" s="8"/>
      <c r="F46" s="258"/>
      <c r="G46" s="240"/>
      <c r="H46" s="255"/>
      <c r="I46" s="22">
        <v>23</v>
      </c>
      <c r="J46" s="260"/>
      <c r="K46" s="8"/>
      <c r="L46" s="258"/>
      <c r="M46" s="228"/>
    </row>
    <row r="47" spans="2:13" x14ac:dyDescent="0.25">
      <c r="B47" s="221"/>
      <c r="C47" s="20">
        <v>24</v>
      </c>
      <c r="D47" s="257"/>
      <c r="E47" s="9"/>
      <c r="F47" s="259"/>
      <c r="G47" s="240"/>
      <c r="H47" s="255"/>
      <c r="I47" s="22">
        <v>24</v>
      </c>
      <c r="J47" s="261"/>
      <c r="K47" s="9"/>
      <c r="L47" s="259"/>
      <c r="M47" s="228"/>
    </row>
    <row r="48" spans="2:13" x14ac:dyDescent="0.25">
      <c r="B48" s="221"/>
      <c r="C48" s="20">
        <v>25</v>
      </c>
      <c r="D48" s="257"/>
      <c r="E48" s="9"/>
      <c r="F48" s="259"/>
      <c r="G48" s="240"/>
      <c r="H48" s="255"/>
      <c r="I48" s="22">
        <v>25</v>
      </c>
      <c r="J48" s="261"/>
      <c r="K48" s="9"/>
      <c r="L48" s="259"/>
      <c r="M48" s="228"/>
    </row>
    <row r="49" spans="2:13" x14ac:dyDescent="0.25">
      <c r="B49" s="221"/>
      <c r="C49" s="20">
        <v>26</v>
      </c>
      <c r="D49" s="257"/>
      <c r="E49" s="9"/>
      <c r="F49" s="259"/>
      <c r="G49" s="240"/>
      <c r="H49" s="255"/>
      <c r="I49" s="22">
        <v>26</v>
      </c>
      <c r="J49" s="261"/>
      <c r="K49" s="9"/>
      <c r="L49" s="259"/>
      <c r="M49" s="228"/>
    </row>
    <row r="50" spans="2:13" x14ac:dyDescent="0.25">
      <c r="B50" s="221"/>
      <c r="C50" s="20">
        <v>27</v>
      </c>
      <c r="D50" s="257"/>
      <c r="E50" s="9"/>
      <c r="F50" s="259"/>
      <c r="G50" s="240"/>
      <c r="H50" s="255"/>
      <c r="I50" s="22">
        <v>27</v>
      </c>
      <c r="J50" s="261"/>
      <c r="K50" s="9"/>
      <c r="L50" s="259"/>
      <c r="M50" s="228"/>
    </row>
    <row r="51" spans="2:13" x14ac:dyDescent="0.25">
      <c r="B51" s="221"/>
      <c r="C51" s="20">
        <v>28</v>
      </c>
      <c r="D51" s="257"/>
      <c r="E51" s="9"/>
      <c r="F51" s="259"/>
      <c r="G51" s="240"/>
      <c r="H51" s="255"/>
      <c r="I51" s="22">
        <v>28</v>
      </c>
      <c r="J51" s="261"/>
      <c r="K51" s="9"/>
      <c r="L51" s="259"/>
      <c r="M51" s="228"/>
    </row>
    <row r="52" spans="2:13" x14ac:dyDescent="0.25">
      <c r="B52" s="221"/>
      <c r="C52" s="20">
        <v>29</v>
      </c>
      <c r="D52" s="257"/>
      <c r="E52" s="9"/>
      <c r="F52" s="259"/>
      <c r="G52" s="240"/>
      <c r="H52" s="255"/>
      <c r="I52" s="22">
        <v>29</v>
      </c>
      <c r="J52" s="261"/>
      <c r="K52" s="9"/>
      <c r="L52" s="259"/>
      <c r="M52" s="228"/>
    </row>
    <row r="53" spans="2:13" x14ac:dyDescent="0.25">
      <c r="B53" s="221"/>
      <c r="C53" s="20">
        <v>30</v>
      </c>
      <c r="D53" s="257"/>
      <c r="E53" s="9"/>
      <c r="F53" s="259"/>
      <c r="G53" s="240"/>
      <c r="H53" s="255"/>
      <c r="I53" s="22">
        <v>30</v>
      </c>
      <c r="J53" s="261"/>
      <c r="K53" s="9"/>
      <c r="L53" s="259"/>
      <c r="M53" s="228"/>
    </row>
    <row r="54" spans="2:13" x14ac:dyDescent="0.25">
      <c r="B54" s="221"/>
      <c r="C54" s="20">
        <v>31</v>
      </c>
      <c r="D54" s="257"/>
      <c r="E54" s="9"/>
      <c r="F54" s="259"/>
      <c r="G54" s="240"/>
      <c r="H54" s="255"/>
      <c r="I54" s="22">
        <v>31</v>
      </c>
      <c r="J54" s="261"/>
      <c r="K54" s="9"/>
      <c r="L54" s="259"/>
      <c r="M54" s="228"/>
    </row>
    <row r="55" spans="2:13" x14ac:dyDescent="0.25">
      <c r="B55" s="221"/>
      <c r="C55" s="20">
        <v>32</v>
      </c>
      <c r="D55" s="257"/>
      <c r="E55" s="9"/>
      <c r="F55" s="259"/>
      <c r="G55" s="240"/>
      <c r="H55" s="255"/>
      <c r="I55" s="22">
        <v>32</v>
      </c>
      <c r="J55" s="261"/>
      <c r="K55" s="9"/>
      <c r="L55" s="259"/>
      <c r="M55" s="228"/>
    </row>
    <row r="56" spans="2:13" x14ac:dyDescent="0.25">
      <c r="B56" s="221"/>
      <c r="C56" s="20">
        <v>33</v>
      </c>
      <c r="D56" s="257"/>
      <c r="E56" s="9"/>
      <c r="F56" s="259"/>
      <c r="G56" s="240"/>
      <c r="H56" s="255"/>
      <c r="I56" s="22">
        <v>33</v>
      </c>
      <c r="J56" s="261"/>
      <c r="K56" s="9"/>
      <c r="L56" s="259"/>
      <c r="M56" s="228"/>
    </row>
    <row r="57" spans="2:13" x14ac:dyDescent="0.25">
      <c r="B57" s="221"/>
      <c r="C57" s="20">
        <v>34</v>
      </c>
      <c r="D57" s="257"/>
      <c r="E57" s="9"/>
      <c r="F57" s="259"/>
      <c r="G57" s="240"/>
      <c r="H57" s="255"/>
      <c r="I57" s="22">
        <v>34</v>
      </c>
      <c r="J57" s="261"/>
      <c r="K57" s="9"/>
      <c r="L57" s="259"/>
      <c r="M57" s="228"/>
    </row>
    <row r="58" spans="2:13" x14ac:dyDescent="0.25">
      <c r="B58" s="221"/>
      <c r="C58" s="20">
        <v>35</v>
      </c>
      <c r="D58" s="257"/>
      <c r="E58" s="9"/>
      <c r="F58" s="259"/>
      <c r="G58" s="240"/>
      <c r="H58" s="255"/>
      <c r="I58" s="22">
        <v>35</v>
      </c>
      <c r="J58" s="261"/>
      <c r="K58" s="9"/>
      <c r="L58" s="259"/>
      <c r="M58" s="228"/>
    </row>
    <row r="59" spans="2:13" x14ac:dyDescent="0.25">
      <c r="B59" s="221"/>
      <c r="C59" s="20">
        <v>36</v>
      </c>
      <c r="D59" s="257"/>
      <c r="E59" s="9"/>
      <c r="F59" s="259"/>
      <c r="G59" s="240"/>
      <c r="H59" s="255"/>
      <c r="I59" s="22">
        <v>36</v>
      </c>
      <c r="J59" s="261"/>
      <c r="K59" s="9"/>
      <c r="L59" s="259"/>
      <c r="M59" s="228"/>
    </row>
    <row r="60" spans="2:13" x14ac:dyDescent="0.25">
      <c r="B60" s="221"/>
      <c r="C60" s="20">
        <v>37</v>
      </c>
      <c r="D60" s="257"/>
      <c r="E60" s="9"/>
      <c r="F60" s="259"/>
      <c r="G60" s="240"/>
      <c r="H60" s="255"/>
      <c r="I60" s="22">
        <v>37</v>
      </c>
      <c r="J60" s="261"/>
      <c r="K60" s="9"/>
      <c r="L60" s="259"/>
      <c r="M60" s="228"/>
    </row>
    <row r="61" spans="2:13" x14ac:dyDescent="0.25">
      <c r="B61" s="221"/>
      <c r="C61" s="20">
        <v>38</v>
      </c>
      <c r="D61" s="257"/>
      <c r="E61" s="9"/>
      <c r="F61" s="259"/>
      <c r="G61" s="240"/>
      <c r="H61" s="255"/>
      <c r="I61" s="22">
        <v>38</v>
      </c>
      <c r="J61" s="261"/>
      <c r="K61" s="9"/>
      <c r="L61" s="259"/>
      <c r="M61" s="228"/>
    </row>
    <row r="62" spans="2:13" x14ac:dyDescent="0.25">
      <c r="B62" s="221"/>
      <c r="C62" s="20">
        <v>39</v>
      </c>
      <c r="D62" s="257"/>
      <c r="E62" s="9"/>
      <c r="F62" s="259"/>
      <c r="G62" s="240"/>
      <c r="H62" s="255"/>
      <c r="I62" s="22">
        <v>39</v>
      </c>
      <c r="J62" s="261"/>
      <c r="K62" s="9"/>
      <c r="L62" s="259"/>
      <c r="M62" s="228"/>
    </row>
    <row r="63" spans="2:13" x14ac:dyDescent="0.25">
      <c r="B63" s="221"/>
      <c r="C63" s="20">
        <v>40</v>
      </c>
      <c r="D63" s="257"/>
      <c r="E63" s="9"/>
      <c r="F63" s="259"/>
      <c r="G63" s="240"/>
      <c r="H63" s="255"/>
      <c r="I63" s="22">
        <v>40</v>
      </c>
      <c r="J63" s="261"/>
      <c r="K63" s="9"/>
      <c r="L63" s="259"/>
      <c r="M63" s="228"/>
    </row>
    <row r="64" spans="2:13" x14ac:dyDescent="0.25">
      <c r="B64" s="221"/>
      <c r="C64" s="20">
        <v>41</v>
      </c>
      <c r="D64" s="257"/>
      <c r="E64" s="9"/>
      <c r="F64" s="259"/>
      <c r="G64" s="240"/>
      <c r="H64" s="255"/>
      <c r="I64" s="22">
        <v>41</v>
      </c>
      <c r="J64" s="261"/>
      <c r="K64" s="9"/>
      <c r="L64" s="259"/>
      <c r="M64" s="228"/>
    </row>
    <row r="65" spans="2:13" x14ac:dyDescent="0.25">
      <c r="B65" s="221"/>
      <c r="C65" s="20">
        <v>42</v>
      </c>
      <c r="D65" s="257"/>
      <c r="E65" s="9"/>
      <c r="F65" s="259"/>
      <c r="G65" s="240"/>
      <c r="H65" s="255"/>
      <c r="I65" s="22">
        <v>42</v>
      </c>
      <c r="J65" s="261"/>
      <c r="K65" s="9"/>
      <c r="L65" s="259"/>
      <c r="M65" s="228"/>
    </row>
    <row r="66" spans="2:13" x14ac:dyDescent="0.25">
      <c r="B66" s="221"/>
      <c r="C66" s="20">
        <v>43</v>
      </c>
      <c r="D66" s="257"/>
      <c r="E66" s="9"/>
      <c r="F66" s="259"/>
      <c r="G66" s="240"/>
      <c r="H66" s="255"/>
      <c r="I66" s="22">
        <v>43</v>
      </c>
      <c r="J66" s="261"/>
      <c r="K66" s="9"/>
      <c r="L66" s="259"/>
      <c r="M66" s="228"/>
    </row>
    <row r="67" spans="2:13" x14ac:dyDescent="0.25">
      <c r="B67" s="221"/>
      <c r="C67" s="20">
        <v>44</v>
      </c>
      <c r="D67" s="257"/>
      <c r="E67" s="9"/>
      <c r="F67" s="259"/>
      <c r="G67" s="240"/>
      <c r="H67" s="255"/>
      <c r="I67" s="22">
        <v>44</v>
      </c>
      <c r="J67" s="261"/>
      <c r="K67" s="9"/>
      <c r="L67" s="259"/>
      <c r="M67" s="228"/>
    </row>
    <row r="68" spans="2:13" x14ac:dyDescent="0.25">
      <c r="B68" s="221"/>
      <c r="C68" s="20">
        <v>45</v>
      </c>
      <c r="D68" s="257"/>
      <c r="E68" s="9"/>
      <c r="F68" s="259"/>
      <c r="G68" s="240"/>
      <c r="H68" s="255"/>
      <c r="I68" s="22">
        <v>45</v>
      </c>
      <c r="J68" s="261"/>
      <c r="K68" s="9"/>
      <c r="L68" s="259"/>
      <c r="M68" s="228"/>
    </row>
    <row r="69" spans="2:13" x14ac:dyDescent="0.25">
      <c r="B69" s="221"/>
      <c r="C69" s="20">
        <v>46</v>
      </c>
      <c r="D69" s="257"/>
      <c r="E69" s="9"/>
      <c r="F69" s="259"/>
      <c r="G69" s="240"/>
      <c r="H69" s="255"/>
      <c r="I69" s="22">
        <v>46</v>
      </c>
      <c r="J69" s="261"/>
      <c r="K69" s="9"/>
      <c r="L69" s="259"/>
      <c r="M69" s="228"/>
    </row>
    <row r="70" spans="2:13" x14ac:dyDescent="0.25">
      <c r="B70" s="221"/>
      <c r="C70" s="20">
        <v>47</v>
      </c>
      <c r="D70" s="257"/>
      <c r="E70" s="9"/>
      <c r="F70" s="259"/>
      <c r="G70" s="240"/>
      <c r="H70" s="255"/>
      <c r="I70" s="22">
        <v>47</v>
      </c>
      <c r="J70" s="261"/>
      <c r="K70" s="9"/>
      <c r="L70" s="259"/>
      <c r="M70" s="228"/>
    </row>
    <row r="71" spans="2:13" x14ac:dyDescent="0.25">
      <c r="B71" s="221"/>
      <c r="C71" s="20">
        <v>48</v>
      </c>
      <c r="D71" s="257"/>
      <c r="E71" s="9"/>
      <c r="F71" s="259"/>
      <c r="G71" s="240"/>
      <c r="H71" s="255"/>
      <c r="I71" s="22">
        <v>48</v>
      </c>
      <c r="J71" s="261"/>
      <c r="K71" s="9"/>
      <c r="L71" s="259"/>
      <c r="M71" s="228"/>
    </row>
    <row r="72" spans="2:13" x14ac:dyDescent="0.25">
      <c r="B72" s="221"/>
      <c r="C72" s="20">
        <v>49</v>
      </c>
      <c r="D72" s="257"/>
      <c r="E72" s="9"/>
      <c r="F72" s="259"/>
      <c r="G72" s="240"/>
      <c r="H72" s="255"/>
      <c r="I72" s="22">
        <v>49</v>
      </c>
      <c r="J72" s="261"/>
      <c r="K72" s="9"/>
      <c r="L72" s="259"/>
      <c r="M72" s="228"/>
    </row>
    <row r="73" spans="2:13" x14ac:dyDescent="0.25">
      <c r="B73" s="221"/>
      <c r="C73" s="20">
        <v>50</v>
      </c>
      <c r="D73" s="257"/>
      <c r="E73" s="9"/>
      <c r="F73" s="259"/>
      <c r="G73" s="240"/>
      <c r="H73" s="255"/>
      <c r="I73" s="22">
        <v>50</v>
      </c>
      <c r="J73" s="261"/>
      <c r="K73" s="9"/>
      <c r="L73" s="259"/>
      <c r="M73" s="228"/>
    </row>
    <row r="74" spans="2:13" x14ac:dyDescent="0.25">
      <c r="B74" s="221"/>
      <c r="C74" s="20">
        <v>51</v>
      </c>
      <c r="D74" s="257"/>
      <c r="E74" s="9"/>
      <c r="F74" s="259"/>
      <c r="G74" s="240"/>
      <c r="H74" s="255"/>
      <c r="I74" s="22">
        <v>51</v>
      </c>
      <c r="J74" s="261"/>
      <c r="K74" s="9"/>
      <c r="L74" s="259"/>
      <c r="M74" s="228"/>
    </row>
    <row r="75" spans="2:13" x14ac:dyDescent="0.25">
      <c r="B75" s="221"/>
      <c r="C75" s="20">
        <v>52</v>
      </c>
      <c r="D75" s="257"/>
      <c r="E75" s="9"/>
      <c r="F75" s="259"/>
      <c r="G75" s="240"/>
      <c r="H75" s="255"/>
      <c r="I75" s="22">
        <v>52</v>
      </c>
      <c r="J75" s="261"/>
      <c r="K75" s="9"/>
      <c r="L75" s="259"/>
      <c r="M75" s="228"/>
    </row>
    <row r="76" spans="2:13" x14ac:dyDescent="0.25">
      <c r="B76" s="221"/>
      <c r="C76" s="20">
        <v>53</v>
      </c>
      <c r="D76" s="257"/>
      <c r="E76" s="9"/>
      <c r="F76" s="259"/>
      <c r="G76" s="240"/>
      <c r="H76" s="255"/>
      <c r="I76" s="22">
        <v>53</v>
      </c>
      <c r="J76" s="261"/>
      <c r="K76" s="9"/>
      <c r="L76" s="259"/>
      <c r="M76" s="228"/>
    </row>
    <row r="77" spans="2:13" x14ac:dyDescent="0.25">
      <c r="B77" s="221"/>
      <c r="C77" s="20">
        <v>54</v>
      </c>
      <c r="D77" s="257"/>
      <c r="E77" s="9"/>
      <c r="F77" s="259"/>
      <c r="G77" s="240"/>
      <c r="H77" s="255"/>
      <c r="I77" s="22">
        <v>54</v>
      </c>
      <c r="J77" s="261"/>
      <c r="K77" s="9"/>
      <c r="L77" s="259"/>
      <c r="M77" s="228"/>
    </row>
    <row r="78" spans="2:13" x14ac:dyDescent="0.25">
      <c r="B78" s="221"/>
      <c r="C78" s="20">
        <v>55</v>
      </c>
      <c r="D78" s="257"/>
      <c r="E78" s="9"/>
      <c r="F78" s="259"/>
      <c r="G78" s="240"/>
      <c r="H78" s="255"/>
      <c r="I78" s="22">
        <v>55</v>
      </c>
      <c r="J78" s="261"/>
      <c r="K78" s="9"/>
      <c r="L78" s="259"/>
      <c r="M78" s="228"/>
    </row>
    <row r="79" spans="2:13" x14ac:dyDescent="0.25">
      <c r="B79" s="221"/>
      <c r="C79" s="20">
        <v>56</v>
      </c>
      <c r="D79" s="257"/>
      <c r="E79" s="9"/>
      <c r="F79" s="259"/>
      <c r="G79" s="240"/>
      <c r="H79" s="255"/>
      <c r="I79" s="22">
        <v>56</v>
      </c>
      <c r="J79" s="261"/>
      <c r="K79" s="9"/>
      <c r="L79" s="259"/>
      <c r="M79" s="228"/>
    </row>
    <row r="80" spans="2:13" x14ac:dyDescent="0.25">
      <c r="B80" s="221"/>
      <c r="C80" s="20">
        <v>57</v>
      </c>
      <c r="D80" s="257"/>
      <c r="E80" s="9"/>
      <c r="F80" s="259"/>
      <c r="G80" s="240"/>
      <c r="H80" s="255"/>
      <c r="I80" s="22">
        <v>57</v>
      </c>
      <c r="J80" s="261"/>
      <c r="K80" s="9"/>
      <c r="L80" s="259"/>
      <c r="M80" s="228"/>
    </row>
    <row r="81" spans="2:13" x14ac:dyDescent="0.25">
      <c r="B81" s="221"/>
      <c r="C81" s="20">
        <v>58</v>
      </c>
      <c r="D81" s="257"/>
      <c r="E81" s="9"/>
      <c r="F81" s="259"/>
      <c r="G81" s="240"/>
      <c r="H81" s="255"/>
      <c r="I81" s="22">
        <v>58</v>
      </c>
      <c r="J81" s="261"/>
      <c r="K81" s="9"/>
      <c r="L81" s="259"/>
      <c r="M81" s="228"/>
    </row>
    <row r="82" spans="2:13" x14ac:dyDescent="0.25">
      <c r="B82" s="221"/>
      <c r="C82" s="20">
        <v>59</v>
      </c>
      <c r="D82" s="257"/>
      <c r="E82" s="9"/>
      <c r="F82" s="259"/>
      <c r="G82" s="240"/>
      <c r="H82" s="255"/>
      <c r="I82" s="22">
        <v>59</v>
      </c>
      <c r="J82" s="261"/>
      <c r="K82" s="9"/>
      <c r="L82" s="259"/>
      <c r="M82" s="228"/>
    </row>
    <row r="83" spans="2:13" x14ac:dyDescent="0.25">
      <c r="B83" s="221"/>
      <c r="C83" s="20">
        <v>60</v>
      </c>
      <c r="D83" s="256"/>
      <c r="E83" s="8"/>
      <c r="F83" s="258"/>
      <c r="G83" s="240"/>
      <c r="H83" s="255"/>
      <c r="I83" s="22">
        <v>60</v>
      </c>
      <c r="J83" s="260"/>
      <c r="K83" s="8"/>
      <c r="L83" s="258"/>
      <c r="M83" s="228"/>
    </row>
    <row r="84" spans="2:13" x14ac:dyDescent="0.25">
      <c r="B84" s="221"/>
      <c r="C84" s="131"/>
      <c r="D84" s="17"/>
      <c r="E84" s="17"/>
      <c r="F84" s="17"/>
      <c r="G84" s="13"/>
      <c r="H84" s="14"/>
      <c r="I84" s="17"/>
      <c r="J84" s="17"/>
      <c r="K84" s="17"/>
      <c r="L84" s="17"/>
      <c r="M84" s="222"/>
    </row>
    <row r="85" spans="2:13" x14ac:dyDescent="0.25">
      <c r="B85" s="221"/>
      <c r="C85" s="503" t="s">
        <v>236</v>
      </c>
      <c r="D85" s="503"/>
      <c r="E85" s="503"/>
      <c r="F85" s="503"/>
      <c r="G85" s="503"/>
      <c r="H85" s="503"/>
      <c r="I85" s="503"/>
      <c r="J85" s="503"/>
      <c r="K85" s="503"/>
      <c r="L85" s="503"/>
      <c r="M85" s="229"/>
    </row>
    <row r="86" spans="2:13" ht="66" customHeight="1" x14ac:dyDescent="0.25">
      <c r="B86" s="221"/>
      <c r="C86" s="506" t="s">
        <v>387</v>
      </c>
      <c r="D86" s="507"/>
      <c r="E86" s="507"/>
      <c r="F86" s="504"/>
      <c r="G86" s="504"/>
      <c r="H86" s="504"/>
      <c r="I86" s="504"/>
      <c r="J86" s="504"/>
      <c r="K86" s="504"/>
      <c r="L86" s="504"/>
      <c r="M86" s="222"/>
    </row>
    <row r="87" spans="2:13" ht="20.25" customHeight="1" x14ac:dyDescent="0.25">
      <c r="B87" s="221"/>
      <c r="C87" s="137"/>
      <c r="D87" s="138"/>
      <c r="E87" s="139"/>
      <c r="F87" s="139"/>
      <c r="G87" s="139"/>
      <c r="H87" s="139"/>
      <c r="I87" s="139"/>
      <c r="J87" s="139"/>
      <c r="K87" s="139"/>
      <c r="L87" s="139"/>
      <c r="M87" s="230"/>
    </row>
    <row r="88" spans="2:13" ht="15.75" customHeight="1" x14ac:dyDescent="0.25">
      <c r="B88" s="221"/>
      <c r="C88" s="519" t="s">
        <v>243</v>
      </c>
      <c r="D88" s="520"/>
      <c r="E88" s="520"/>
      <c r="F88" s="139"/>
      <c r="G88" s="139"/>
      <c r="H88" s="139"/>
      <c r="I88" s="139"/>
      <c r="J88" s="139"/>
      <c r="K88" s="139"/>
      <c r="L88" s="139"/>
      <c r="M88" s="230"/>
    </row>
    <row r="89" spans="2:13" ht="15.75" customHeight="1" x14ac:dyDescent="0.25">
      <c r="B89" s="221"/>
      <c r="C89" s="506" t="s">
        <v>245</v>
      </c>
      <c r="D89" s="507"/>
      <c r="E89" s="507"/>
      <c r="F89" s="505"/>
      <c r="G89" s="505"/>
      <c r="H89" s="505"/>
      <c r="I89" s="505"/>
      <c r="J89" s="505"/>
      <c r="K89" s="505"/>
      <c r="L89" s="505"/>
      <c r="M89" s="230"/>
    </row>
    <row r="90" spans="2:13" ht="15.75" customHeight="1" x14ac:dyDescent="0.25">
      <c r="B90" s="221"/>
      <c r="C90" s="506" t="s">
        <v>247</v>
      </c>
      <c r="D90" s="507"/>
      <c r="E90" s="507"/>
      <c r="F90" s="505"/>
      <c r="G90" s="505"/>
      <c r="H90" s="505"/>
      <c r="I90" s="505"/>
      <c r="J90" s="505"/>
      <c r="K90" s="505"/>
      <c r="L90" s="505"/>
      <c r="M90" s="230"/>
    </row>
    <row r="91" spans="2:13" ht="15.75" customHeight="1" x14ac:dyDescent="0.25">
      <c r="B91" s="221"/>
      <c r="C91" s="506" t="s">
        <v>249</v>
      </c>
      <c r="D91" s="507"/>
      <c r="E91" s="507"/>
      <c r="F91" s="505"/>
      <c r="G91" s="505"/>
      <c r="H91" s="505"/>
      <c r="I91" s="505"/>
      <c r="J91" s="505"/>
      <c r="K91" s="505"/>
      <c r="L91" s="505"/>
      <c r="M91" s="230"/>
    </row>
    <row r="92" spans="2:13" ht="21" customHeight="1" x14ac:dyDescent="0.25">
      <c r="B92" s="221"/>
      <c r="C92" s="514" t="s">
        <v>251</v>
      </c>
      <c r="D92" s="512"/>
      <c r="E92" s="512"/>
      <c r="F92" s="139"/>
      <c r="G92" s="139"/>
      <c r="H92" s="139"/>
      <c r="I92" s="139"/>
      <c r="J92" s="139"/>
      <c r="K92" s="139"/>
      <c r="L92" s="139"/>
      <c r="M92" s="230"/>
    </row>
    <row r="93" spans="2:13" ht="15.75" thickBot="1" x14ac:dyDescent="0.3">
      <c r="B93" s="231"/>
      <c r="C93" s="515"/>
      <c r="D93" s="516"/>
      <c r="E93" s="516"/>
      <c r="F93" s="232"/>
      <c r="G93" s="233"/>
      <c r="H93" s="234"/>
      <c r="I93" s="235"/>
      <c r="J93" s="235"/>
      <c r="K93" s="235"/>
      <c r="L93" s="235"/>
      <c r="M93" s="236"/>
    </row>
  </sheetData>
  <sheetProtection algorithmName="SHA-512" hashValue="VQBV+huIn8M+p57Sr2WQl/rv89UuXXRTIT78nBTds3UM/JIr65sYgs93LYmBWmQBeV8FeILPoA1pDPezTgS3xw==" saltValue="C8ub+k+Q+/p2R1MVa2lOKg==" spinCount="100000" sheet="1" selectLockedCells="1"/>
  <mergeCells count="37">
    <mergeCell ref="K16:L16"/>
    <mergeCell ref="I14:J14"/>
    <mergeCell ref="K14:L14"/>
    <mergeCell ref="C14:D14"/>
    <mergeCell ref="E14:F14"/>
    <mergeCell ref="K17:L17"/>
    <mergeCell ref="I15:L15"/>
    <mergeCell ref="I16:J16"/>
    <mergeCell ref="I17:J17"/>
    <mergeCell ref="C92:E93"/>
    <mergeCell ref="I20:L20"/>
    <mergeCell ref="I22:L22"/>
    <mergeCell ref="C88:E88"/>
    <mergeCell ref="C86:E86"/>
    <mergeCell ref="C20:F20"/>
    <mergeCell ref="C22:F22"/>
    <mergeCell ref="C16:D16"/>
    <mergeCell ref="C17:D17"/>
    <mergeCell ref="E16:F16"/>
    <mergeCell ref="C15:F15"/>
    <mergeCell ref="E17:F17"/>
    <mergeCell ref="C85:L85"/>
    <mergeCell ref="F86:L86"/>
    <mergeCell ref="F89:L89"/>
    <mergeCell ref="F90:L90"/>
    <mergeCell ref="F91:L91"/>
    <mergeCell ref="C89:E89"/>
    <mergeCell ref="C90:E90"/>
    <mergeCell ref="C91:E91"/>
    <mergeCell ref="K3:L3"/>
    <mergeCell ref="C9:D9"/>
    <mergeCell ref="C10:D10"/>
    <mergeCell ref="C11:D11"/>
    <mergeCell ref="E9:J9"/>
    <mergeCell ref="E10:J10"/>
    <mergeCell ref="E11:J11"/>
    <mergeCell ref="C6:M6"/>
  </mergeCells>
  <conditionalFormatting sqref="E16:F16">
    <cfRule type="expression" dxfId="25" priority="2">
      <formula>NOT(ISBLANK($E$16))</formula>
    </cfRule>
    <cfRule type="expression" dxfId="24" priority="4">
      <formula>$E$14="Taip"</formula>
    </cfRule>
  </conditionalFormatting>
  <conditionalFormatting sqref="E17:F17">
    <cfRule type="expression" dxfId="23" priority="7">
      <formula>NOT(ISBLANK($E$17))</formula>
    </cfRule>
    <cfRule type="expression" dxfId="22" priority="8">
      <formula>$E$16="Taip"</formula>
    </cfRule>
  </conditionalFormatting>
  <conditionalFormatting sqref="K16:L16">
    <cfRule type="expression" dxfId="21" priority="1">
      <formula>NOT(ISBLANK($K$16))</formula>
    </cfRule>
    <cfRule type="expression" dxfId="20" priority="3">
      <formula>$K$14="Taip"</formula>
    </cfRule>
  </conditionalFormatting>
  <conditionalFormatting sqref="K17:L17">
    <cfRule type="expression" dxfId="19" priority="5">
      <formula>NOT(ISBLANK($K$17))</formula>
    </cfRule>
    <cfRule type="expression" dxfId="18" priority="6">
      <formula>$K$16="Taip"</formula>
    </cfRule>
  </conditionalFormatting>
  <dataValidations xWindow="669" yWindow="527" count="2">
    <dataValidation type="list" allowBlank="1" showInputMessage="1" showErrorMessage="1" sqref="K14:L14 E14:F14" xr:uid="{00000000-0002-0000-0100-000000000000}">
      <formula1>"Taip, Ne"</formula1>
    </dataValidation>
    <dataValidation type="list" allowBlank="1" showInputMessage="1" showErrorMessage="1" promptTitle="Pastaba" prompt="Jei pasirinkote &quot;Taip&quot;, prašome apačioje pateikti svetainės nuorodą." sqref="K16:L16 E16:F16" xr:uid="{0D2D6F5F-32D5-4869-A409-9EE310AB9758}">
      <formula1>"Taip, Ne"</formula1>
    </dataValidation>
  </dataValidations>
  <pageMargins left="0.7" right="0.7" top="0.75" bottom="0.75" header="0.3" footer="0.3"/>
  <pageSetup paperSize="9" scale="46" orientation="portrait" r:id="rId1"/>
  <headerFooter>
    <oddFooter>Puslapių &amp;P iš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234D1-9C37-49E7-A7D0-1537529E5DE1}">
  <sheetPr codeName="Sheet6">
    <tabColor theme="2" tint="-0.249977111117893"/>
  </sheetPr>
  <dimension ref="A1:XFC1048563"/>
  <sheetViews>
    <sheetView showGridLines="0" topLeftCell="A58" zoomScale="60" zoomScaleNormal="60" workbookViewId="0">
      <selection activeCell="K13" sqref="K13:L13"/>
    </sheetView>
  </sheetViews>
  <sheetFormatPr defaultColWidth="0" defaultRowHeight="15" zeroHeight="1" x14ac:dyDescent="0.25"/>
  <cols>
    <col min="1" max="1" width="8.85546875" customWidth="1"/>
    <col min="2" max="2" width="8.85546875" style="83" customWidth="1"/>
    <col min="3" max="3" width="51.5703125" style="83" bestFit="1" customWidth="1"/>
    <col min="4" max="5" width="25.28515625" style="83" customWidth="1"/>
    <col min="6" max="6" width="29.5703125" style="83" customWidth="1"/>
    <col min="7" max="7" width="23.85546875" style="83" bestFit="1" customWidth="1"/>
    <col min="8" max="8" width="17.42578125" style="83" bestFit="1" customWidth="1"/>
    <col min="9" max="9" width="17.7109375" style="83" customWidth="1"/>
    <col min="10" max="10" width="19" style="83" customWidth="1"/>
    <col min="11" max="11" width="17.85546875" style="83" customWidth="1"/>
    <col min="12" max="12" width="18.85546875" style="83" customWidth="1"/>
    <col min="13" max="13" width="17.5703125" style="83" customWidth="1"/>
    <col min="14" max="14" width="18.5703125" style="83" customWidth="1"/>
    <col min="15" max="15" width="18" style="83" customWidth="1"/>
    <col min="16" max="16" width="18.42578125" style="83" customWidth="1"/>
    <col min="17" max="17" width="18" style="83" customWidth="1"/>
    <col min="18" max="18" width="19" style="83" customWidth="1"/>
    <col min="19" max="20" width="8.85546875" customWidth="1"/>
    <col min="21" max="16383" width="8.85546875" hidden="1"/>
    <col min="16384" max="16384" width="5.140625" hidden="1"/>
  </cols>
  <sheetData>
    <row r="1" spans="1:21" x14ac:dyDescent="0.25">
      <c r="A1" s="12"/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12"/>
      <c r="T1" s="12"/>
    </row>
    <row r="2" spans="1:21" x14ac:dyDescent="0.25">
      <c r="A2" s="12"/>
      <c r="C2" s="129" t="s">
        <v>581</v>
      </c>
      <c r="O2" s="363"/>
      <c r="P2" s="363"/>
      <c r="T2" s="12"/>
      <c r="U2" t="s">
        <v>215</v>
      </c>
    </row>
    <row r="3" spans="1:21" ht="14.45" customHeight="1" x14ac:dyDescent="0.25">
      <c r="A3" s="12"/>
      <c r="C3" s="401"/>
      <c r="D3" s="400"/>
      <c r="E3" s="400"/>
      <c r="F3" s="390"/>
      <c r="G3" s="369" t="s">
        <v>8</v>
      </c>
      <c r="H3" s="552" t="str">
        <f>'Finansiniai duomenys'!C8</f>
        <v>UAB „Druskininkų butų ūkis“</v>
      </c>
      <c r="I3" s="552"/>
      <c r="J3" s="552"/>
      <c r="K3" s="552"/>
      <c r="L3" s="552"/>
      <c r="N3" s="494" t="s">
        <v>378</v>
      </c>
      <c r="O3" s="494"/>
      <c r="P3" s="494"/>
      <c r="T3" s="12"/>
      <c r="U3" t="s">
        <v>218</v>
      </c>
    </row>
    <row r="4" spans="1:21" ht="13.9" customHeight="1" x14ac:dyDescent="0.25">
      <c r="A4" s="12"/>
      <c r="C4" s="536" t="s">
        <v>510</v>
      </c>
      <c r="D4" s="537"/>
      <c r="E4" s="537"/>
      <c r="F4" s="390"/>
      <c r="G4" s="369" t="s">
        <v>397</v>
      </c>
      <c r="H4" s="552" t="str">
        <f>IFERROR(VLOOKUP(H3,'Finansiniai duomenys'!R2:T236,3,FALSE),"")</f>
        <v>Uždaroji akcinė bendrovė (UAB)</v>
      </c>
      <c r="I4" s="552"/>
      <c r="J4" s="552"/>
      <c r="K4" s="552"/>
      <c r="L4" s="552"/>
      <c r="N4" s="494"/>
      <c r="O4" s="494"/>
      <c r="P4" s="494"/>
      <c r="T4" s="12"/>
    </row>
    <row r="5" spans="1:21" x14ac:dyDescent="0.25">
      <c r="A5" s="12"/>
      <c r="C5" s="536"/>
      <c r="D5" s="537"/>
      <c r="E5" s="537"/>
      <c r="F5" s="390"/>
      <c r="G5" s="370" t="s">
        <v>14</v>
      </c>
      <c r="H5" s="553">
        <f>IFERROR(VLOOKUP(H3,'Finansiniai duomenys'!R2:T236,2,FALSE),"")</f>
        <v>152007157</v>
      </c>
      <c r="I5" s="553"/>
      <c r="J5" s="553"/>
      <c r="K5" s="553"/>
      <c r="L5" s="553"/>
      <c r="N5" s="391" t="s">
        <v>577</v>
      </c>
      <c r="O5" s="363"/>
      <c r="P5" s="363"/>
      <c r="T5" s="12"/>
    </row>
    <row r="6" spans="1:21" s="296" customFormat="1" x14ac:dyDescent="0.25">
      <c r="A6" s="12"/>
      <c r="B6" s="83"/>
      <c r="C6" s="399"/>
      <c r="D6" s="400"/>
      <c r="E6" s="400"/>
      <c r="F6" s="390"/>
      <c r="G6" s="371"/>
      <c r="H6" s="372"/>
      <c r="I6" s="372"/>
      <c r="J6" s="372"/>
      <c r="K6" s="372"/>
      <c r="L6" s="372"/>
      <c r="M6" s="123"/>
      <c r="N6" s="123"/>
      <c r="O6" s="123"/>
      <c r="P6" s="123"/>
      <c r="Q6" s="123"/>
      <c r="R6" s="123"/>
      <c r="T6" s="12"/>
      <c r="U6"/>
    </row>
    <row r="7" spans="1:21" s="296" customFormat="1" x14ac:dyDescent="0.25">
      <c r="A7" s="12"/>
      <c r="B7" s="83"/>
      <c r="C7" s="538" t="s">
        <v>583</v>
      </c>
      <c r="D7" s="539"/>
      <c r="E7" s="539"/>
      <c r="F7" s="123"/>
      <c r="G7" s="554" t="s">
        <v>483</v>
      </c>
      <c r="H7" s="554"/>
      <c r="I7" s="554"/>
      <c r="J7" s="554"/>
      <c r="K7" s="554"/>
      <c r="L7" s="295"/>
      <c r="M7" s="123"/>
      <c r="N7" s="123"/>
      <c r="O7" s="123"/>
      <c r="P7" s="123"/>
      <c r="Q7" s="123"/>
      <c r="R7" s="123"/>
      <c r="T7" s="12"/>
      <c r="U7"/>
    </row>
    <row r="8" spans="1:21" s="296" customFormat="1" x14ac:dyDescent="0.25">
      <c r="A8" s="12"/>
      <c r="B8" s="83"/>
      <c r="C8" s="539"/>
      <c r="D8" s="539"/>
      <c r="E8" s="539"/>
      <c r="F8" s="123"/>
      <c r="G8" s="554" t="s">
        <v>484</v>
      </c>
      <c r="H8" s="554"/>
      <c r="I8" s="554"/>
      <c r="J8" s="554"/>
      <c r="K8" s="554"/>
      <c r="L8" s="295"/>
      <c r="M8" s="123"/>
      <c r="N8" s="123"/>
      <c r="O8" s="123"/>
      <c r="P8" s="123"/>
      <c r="Q8" s="123"/>
      <c r="R8" s="123"/>
      <c r="T8" s="12"/>
      <c r="U8"/>
    </row>
    <row r="9" spans="1:21" s="296" customFormat="1" x14ac:dyDescent="0.25">
      <c r="A9" s="12"/>
      <c r="B9" s="83"/>
      <c r="C9" s="539"/>
      <c r="D9" s="539"/>
      <c r="E9" s="539"/>
      <c r="F9" s="123"/>
      <c r="G9" s="373"/>
      <c r="H9" s="373"/>
      <c r="I9" s="373"/>
      <c r="J9" s="373"/>
      <c r="K9" s="373"/>
      <c r="L9" s="123"/>
      <c r="M9" s="123"/>
      <c r="N9" s="123"/>
      <c r="O9" s="123"/>
      <c r="P9" s="123"/>
      <c r="Q9" s="123"/>
      <c r="R9" s="123"/>
      <c r="T9" s="12"/>
      <c r="U9"/>
    </row>
    <row r="10" spans="1:21" s="296" customFormat="1" ht="46.9" customHeight="1" x14ac:dyDescent="0.25">
      <c r="A10" s="12"/>
      <c r="B10" s="83"/>
      <c r="C10" s="539"/>
      <c r="D10" s="539"/>
      <c r="E10" s="539"/>
      <c r="F10" s="123"/>
      <c r="G10" s="373"/>
      <c r="H10" s="373"/>
      <c r="I10" s="373"/>
      <c r="J10" s="373"/>
      <c r="K10" s="373"/>
      <c r="L10" s="123"/>
      <c r="M10" s="123"/>
      <c r="N10" s="123"/>
      <c r="O10" s="123"/>
      <c r="P10" s="123"/>
      <c r="Q10" s="123"/>
      <c r="R10" s="123"/>
      <c r="T10" s="12"/>
      <c r="U10"/>
    </row>
    <row r="11" spans="1:21" s="296" customFormat="1" x14ac:dyDescent="0.25">
      <c r="A11" s="12"/>
      <c r="B11" s="83"/>
      <c r="C11" s="123"/>
      <c r="D11" s="123"/>
      <c r="E11" s="123"/>
      <c r="F11" s="123"/>
      <c r="G11" s="374"/>
      <c r="H11" s="375"/>
      <c r="I11" s="372"/>
      <c r="J11" s="372"/>
      <c r="K11" s="372"/>
      <c r="L11" s="372"/>
      <c r="M11" s="123"/>
      <c r="N11" s="123"/>
      <c r="O11" s="123"/>
      <c r="P11" s="123"/>
      <c r="Q11" s="123"/>
      <c r="R11" s="123"/>
      <c r="T11" s="12"/>
      <c r="U11"/>
    </row>
    <row r="12" spans="1:21" ht="26.45" customHeight="1" x14ac:dyDescent="0.25">
      <c r="A12" s="12"/>
      <c r="C12" s="555" t="s">
        <v>498</v>
      </c>
      <c r="D12" s="556"/>
      <c r="E12" s="556"/>
      <c r="F12" s="556"/>
      <c r="G12" s="551" t="s">
        <v>500</v>
      </c>
      <c r="H12" s="551"/>
      <c r="I12" s="551" t="s">
        <v>500</v>
      </c>
      <c r="J12" s="551"/>
      <c r="K12" s="551" t="s">
        <v>500</v>
      </c>
      <c r="L12" s="551"/>
      <c r="M12" s="551" t="s">
        <v>500</v>
      </c>
      <c r="N12" s="551"/>
      <c r="O12" s="551" t="s">
        <v>500</v>
      </c>
      <c r="P12" s="551"/>
      <c r="Q12" s="551" t="s">
        <v>500</v>
      </c>
      <c r="R12" s="551"/>
      <c r="T12" s="12"/>
    </row>
    <row r="13" spans="1:21" ht="67.900000000000006" customHeight="1" x14ac:dyDescent="0.25">
      <c r="A13" s="12"/>
      <c r="C13" s="557" t="s">
        <v>415</v>
      </c>
      <c r="D13" s="558" t="s">
        <v>416</v>
      </c>
      <c r="E13" s="559" t="s">
        <v>508</v>
      </c>
      <c r="F13" s="558" t="s">
        <v>417</v>
      </c>
      <c r="G13" s="542"/>
      <c r="H13" s="543"/>
      <c r="I13" s="542"/>
      <c r="J13" s="543"/>
      <c r="K13" s="542"/>
      <c r="L13" s="543"/>
      <c r="M13" s="542"/>
      <c r="N13" s="543"/>
      <c r="O13" s="542"/>
      <c r="P13" s="543"/>
      <c r="Q13" s="542"/>
      <c r="R13" s="543"/>
      <c r="T13" s="12"/>
    </row>
    <row r="14" spans="1:21" ht="39" customHeight="1" x14ac:dyDescent="0.25">
      <c r="A14" s="12"/>
      <c r="C14" s="557"/>
      <c r="D14" s="558"/>
      <c r="E14" s="560"/>
      <c r="F14" s="558"/>
      <c r="G14" s="376" t="s">
        <v>423</v>
      </c>
      <c r="H14" s="376" t="s">
        <v>419</v>
      </c>
      <c r="I14" s="376" t="s">
        <v>423</v>
      </c>
      <c r="J14" s="376" t="s">
        <v>419</v>
      </c>
      <c r="K14" s="376" t="s">
        <v>423</v>
      </c>
      <c r="L14" s="376" t="s">
        <v>419</v>
      </c>
      <c r="M14" s="376" t="s">
        <v>423</v>
      </c>
      <c r="N14" s="376" t="s">
        <v>419</v>
      </c>
      <c r="O14" s="376" t="s">
        <v>423</v>
      </c>
      <c r="P14" s="376" t="s">
        <v>419</v>
      </c>
      <c r="Q14" s="376" t="s">
        <v>423</v>
      </c>
      <c r="R14" s="376" t="s">
        <v>419</v>
      </c>
      <c r="T14" s="12"/>
    </row>
    <row r="15" spans="1:21" x14ac:dyDescent="0.25">
      <c r="A15" s="12"/>
      <c r="C15" s="306" t="s">
        <v>97</v>
      </c>
      <c r="D15" s="305">
        <f t="shared" ref="D15:D24" si="0">F15+G15+I15+K15+M15+O15+Q15</f>
        <v>0</v>
      </c>
      <c r="E15" s="303" t="str">
        <f>IF(OR(D15-'Finansiniai duomenys'!C42&lt;-0.1,D15-'Finansiniai duomenys'!C42&gt;0.1),"Klaida","Gerai")</f>
        <v>Klaida</v>
      </c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301"/>
      <c r="R15" s="301"/>
      <c r="T15" s="12"/>
    </row>
    <row r="16" spans="1:21" ht="15.75" thickBot="1" x14ac:dyDescent="0.3">
      <c r="A16" s="12"/>
      <c r="C16" s="307" t="s">
        <v>99</v>
      </c>
      <c r="D16" s="305">
        <f t="shared" si="0"/>
        <v>0</v>
      </c>
      <c r="E16" s="303" t="str">
        <f>IF(OR(D16-'Finansiniai duomenys'!C43&lt;-0.1,D16-'Finansiniai duomenys'!C43&gt;0.1),"Klaida","Gerai")</f>
        <v>Klaida</v>
      </c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304"/>
      <c r="R16" s="304"/>
      <c r="T16" s="12"/>
    </row>
    <row r="17" spans="1:20" s="319" customFormat="1" x14ac:dyDescent="0.25">
      <c r="A17" s="318"/>
      <c r="B17" s="377"/>
      <c r="C17" s="378" t="s">
        <v>424</v>
      </c>
      <c r="D17" s="379">
        <f t="shared" si="0"/>
        <v>0</v>
      </c>
      <c r="E17" s="303" t="str">
        <f>IF(OR(D17-'Finansiniai duomenys'!C44&lt;-0.1,D17-'Finansiniai duomenys'!C44&gt;0.1),"Klaida","Gerai")</f>
        <v>Klaida</v>
      </c>
      <c r="F17" s="380">
        <f>F15-F16</f>
        <v>0</v>
      </c>
      <c r="G17" s="380">
        <f t="shared" ref="G17:R17" si="1">G15-G16</f>
        <v>0</v>
      </c>
      <c r="H17" s="380">
        <f t="shared" si="1"/>
        <v>0</v>
      </c>
      <c r="I17" s="380">
        <f t="shared" si="1"/>
        <v>0</v>
      </c>
      <c r="J17" s="380">
        <f t="shared" si="1"/>
        <v>0</v>
      </c>
      <c r="K17" s="380">
        <f t="shared" si="1"/>
        <v>0</v>
      </c>
      <c r="L17" s="380">
        <f t="shared" si="1"/>
        <v>0</v>
      </c>
      <c r="M17" s="380">
        <f t="shared" si="1"/>
        <v>0</v>
      </c>
      <c r="N17" s="380">
        <f t="shared" si="1"/>
        <v>0</v>
      </c>
      <c r="O17" s="380">
        <f t="shared" si="1"/>
        <v>0</v>
      </c>
      <c r="P17" s="380">
        <f t="shared" si="1"/>
        <v>0</v>
      </c>
      <c r="Q17" s="380">
        <f t="shared" si="1"/>
        <v>0</v>
      </c>
      <c r="R17" s="380">
        <f t="shared" si="1"/>
        <v>0</v>
      </c>
      <c r="T17" s="318"/>
    </row>
    <row r="18" spans="1:20" x14ac:dyDescent="0.25">
      <c r="A18" s="12"/>
      <c r="C18" s="307" t="s">
        <v>103</v>
      </c>
      <c r="D18" s="305">
        <f t="shared" si="0"/>
        <v>0</v>
      </c>
      <c r="E18" s="303" t="str">
        <f>IF(OR(D18-'Finansiniai duomenys'!C45&lt;-0.1,D18-'Finansiniai duomenys'!C45&gt;0.1),"Klaida","Gerai")</f>
        <v>Gerai</v>
      </c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T18" s="12"/>
    </row>
    <row r="19" spans="1:20" ht="15.75" thickBot="1" x14ac:dyDescent="0.3">
      <c r="A19" s="12"/>
      <c r="C19" s="307" t="s">
        <v>105</v>
      </c>
      <c r="D19" s="305">
        <f t="shared" si="0"/>
        <v>0</v>
      </c>
      <c r="E19" s="303" t="str">
        <f>IF(OR(D19-'Finansiniai duomenys'!C46&lt;-0.1,D19-'Finansiniai duomenys'!C46&gt;0.1),"Klaida","Gerai")</f>
        <v>Klaida</v>
      </c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301"/>
      <c r="T19" s="12"/>
    </row>
    <row r="20" spans="1:20" s="319" customFormat="1" x14ac:dyDescent="0.25">
      <c r="A20" s="318"/>
      <c r="B20" s="377"/>
      <c r="C20" s="378" t="s">
        <v>425</v>
      </c>
      <c r="D20" s="379">
        <f t="shared" si="0"/>
        <v>0</v>
      </c>
      <c r="E20" s="303" t="str">
        <f>IF(OR(D20-'Finansiniai duomenys'!C47&lt;-0.1,D20-'Finansiniai duomenys'!C47&gt;0.1),"Klaida","Gerai")</f>
        <v>Klaida</v>
      </c>
      <c r="F20" s="380">
        <f>F17-F18-F19</f>
        <v>0</v>
      </c>
      <c r="G20" s="380">
        <f t="shared" ref="G20:R20" si="2">G17-G18-G19</f>
        <v>0</v>
      </c>
      <c r="H20" s="380">
        <f t="shared" si="2"/>
        <v>0</v>
      </c>
      <c r="I20" s="380">
        <f t="shared" si="2"/>
        <v>0</v>
      </c>
      <c r="J20" s="380">
        <f t="shared" si="2"/>
        <v>0</v>
      </c>
      <c r="K20" s="380">
        <f t="shared" si="2"/>
        <v>0</v>
      </c>
      <c r="L20" s="380">
        <f t="shared" si="2"/>
        <v>0</v>
      </c>
      <c r="M20" s="380">
        <f t="shared" si="2"/>
        <v>0</v>
      </c>
      <c r="N20" s="380">
        <f t="shared" si="2"/>
        <v>0</v>
      </c>
      <c r="O20" s="380">
        <f t="shared" si="2"/>
        <v>0</v>
      </c>
      <c r="P20" s="380">
        <f t="shared" si="2"/>
        <v>0</v>
      </c>
      <c r="Q20" s="380">
        <f t="shared" si="2"/>
        <v>0</v>
      </c>
      <c r="R20" s="380">
        <f t="shared" si="2"/>
        <v>0</v>
      </c>
      <c r="T20" s="318"/>
    </row>
    <row r="21" spans="1:20" x14ac:dyDescent="0.25">
      <c r="A21" s="12"/>
      <c r="C21" s="307" t="s">
        <v>109</v>
      </c>
      <c r="D21" s="305">
        <f t="shared" si="0"/>
        <v>0</v>
      </c>
      <c r="E21" s="303" t="str">
        <f>IF(OR(D21-'Finansiniai duomenys'!C48&lt;-0.1,D21-'Finansiniai duomenys'!C48&gt;0.1),"Klaida","Gerai")</f>
        <v>Gerai</v>
      </c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T21" s="12"/>
    </row>
    <row r="22" spans="1:20" x14ac:dyDescent="0.25">
      <c r="A22" s="12"/>
      <c r="C22" s="307" t="s">
        <v>426</v>
      </c>
      <c r="D22" s="305">
        <f t="shared" si="0"/>
        <v>0</v>
      </c>
      <c r="E22" s="303" t="str">
        <f>IF(OR(D22-'Finansiniai duomenys'!C53&lt;-0.1,D22-'Finansiniai duomenys'!C53&gt;0.1),"Klaida","Gerai")</f>
        <v>Klaida</v>
      </c>
      <c r="F22" s="304"/>
      <c r="G22" s="304"/>
      <c r="H22" s="304"/>
      <c r="I22" s="304"/>
      <c r="J22" s="304"/>
      <c r="K22" s="304"/>
      <c r="L22" s="304"/>
      <c r="M22" s="304"/>
      <c r="N22" s="304"/>
      <c r="O22" s="304"/>
      <c r="P22" s="304"/>
      <c r="Q22" s="304"/>
      <c r="R22" s="304"/>
      <c r="T22" s="12"/>
    </row>
    <row r="23" spans="1:20" s="319" customFormat="1" x14ac:dyDescent="0.25">
      <c r="A23" s="318"/>
      <c r="B23" s="377"/>
      <c r="C23" s="378" t="s">
        <v>427</v>
      </c>
      <c r="D23" s="379">
        <f t="shared" si="0"/>
        <v>0</v>
      </c>
      <c r="E23" s="303" t="str">
        <f>IF(OR(D23-'Finansiniai duomenys'!C55&lt;-0.1,D23-'Finansiniai duomenys'!C55&gt;0.1),"Klaida","Gerai")</f>
        <v>Klaida</v>
      </c>
      <c r="F23" s="381"/>
      <c r="G23" s="381"/>
      <c r="H23" s="381"/>
      <c r="I23" s="381"/>
      <c r="J23" s="381"/>
      <c r="K23" s="381"/>
      <c r="L23" s="381"/>
      <c r="M23" s="381"/>
      <c r="N23" s="381"/>
      <c r="O23" s="381"/>
      <c r="P23" s="381"/>
      <c r="Q23" s="381"/>
      <c r="R23" s="381"/>
      <c r="T23" s="318"/>
    </row>
    <row r="24" spans="1:20" x14ac:dyDescent="0.25">
      <c r="A24" s="12"/>
      <c r="C24" s="307" t="s">
        <v>428</v>
      </c>
      <c r="D24" s="305">
        <f t="shared" si="0"/>
        <v>0</v>
      </c>
      <c r="E24" s="303" t="str">
        <f>IF(OR(D24-'Finansiniai duomenys'!C114&lt;-0.1,D24-'Finansiniai duomenys'!C114&gt;0.1),"Klaida","Gerai")</f>
        <v>Klaida</v>
      </c>
      <c r="F24" s="301"/>
      <c r="G24" s="301"/>
      <c r="H24" s="301"/>
      <c r="I24" s="301"/>
      <c r="J24" s="301"/>
      <c r="K24" s="301"/>
      <c r="L24" s="301"/>
      <c r="M24" s="301"/>
      <c r="N24" s="301"/>
      <c r="O24" s="301"/>
      <c r="P24" s="301"/>
      <c r="Q24" s="301"/>
      <c r="R24" s="301"/>
      <c r="T24" s="12"/>
    </row>
    <row r="25" spans="1:20" x14ac:dyDescent="0.25">
      <c r="A25" s="12"/>
      <c r="T25" s="12"/>
    </row>
    <row r="26" spans="1:20" x14ac:dyDescent="0.25">
      <c r="A26" s="12"/>
      <c r="T26" s="12"/>
    </row>
    <row r="27" spans="1:20" x14ac:dyDescent="0.25">
      <c r="A27" s="12"/>
      <c r="G27" s="374"/>
      <c r="H27" s="375"/>
      <c r="T27" s="12"/>
    </row>
    <row r="28" spans="1:20" ht="25.15" customHeight="1" x14ac:dyDescent="0.25">
      <c r="A28" s="12"/>
      <c r="C28" s="555" t="s">
        <v>499</v>
      </c>
      <c r="D28" s="556"/>
      <c r="E28" s="556"/>
      <c r="F28" s="556"/>
      <c r="G28" s="551" t="s">
        <v>500</v>
      </c>
      <c r="H28" s="551"/>
      <c r="I28" s="551" t="s">
        <v>500</v>
      </c>
      <c r="J28" s="551"/>
      <c r="K28" s="551" t="s">
        <v>500</v>
      </c>
      <c r="L28" s="551"/>
      <c r="M28" s="551" t="s">
        <v>500</v>
      </c>
      <c r="N28" s="551"/>
      <c r="O28" s="551" t="s">
        <v>500</v>
      </c>
      <c r="P28" s="551"/>
      <c r="Q28" s="551" t="s">
        <v>500</v>
      </c>
      <c r="R28" s="551"/>
      <c r="T28" s="12"/>
    </row>
    <row r="29" spans="1:20" ht="62.45" customHeight="1" x14ac:dyDescent="0.25">
      <c r="A29" s="12"/>
      <c r="C29" s="557" t="s">
        <v>415</v>
      </c>
      <c r="D29" s="558" t="s">
        <v>416</v>
      </c>
      <c r="E29" s="559" t="s">
        <v>509</v>
      </c>
      <c r="F29" s="558" t="s">
        <v>417</v>
      </c>
      <c r="G29" s="542"/>
      <c r="H29" s="543"/>
      <c r="I29" s="542"/>
      <c r="J29" s="543"/>
      <c r="K29" s="542"/>
      <c r="L29" s="543"/>
      <c r="M29" s="542"/>
      <c r="N29" s="543"/>
      <c r="O29" s="542"/>
      <c r="P29" s="543"/>
      <c r="Q29" s="542"/>
      <c r="R29" s="543"/>
      <c r="T29" s="12"/>
    </row>
    <row r="30" spans="1:20" ht="52.15" customHeight="1" x14ac:dyDescent="0.25">
      <c r="A30" s="12"/>
      <c r="C30" s="557"/>
      <c r="D30" s="558"/>
      <c r="E30" s="560"/>
      <c r="F30" s="558"/>
      <c r="G30" s="376" t="s">
        <v>423</v>
      </c>
      <c r="H30" s="376" t="s">
        <v>419</v>
      </c>
      <c r="I30" s="376" t="s">
        <v>423</v>
      </c>
      <c r="J30" s="376" t="s">
        <v>419</v>
      </c>
      <c r="K30" s="376" t="s">
        <v>423</v>
      </c>
      <c r="L30" s="376" t="s">
        <v>419</v>
      </c>
      <c r="M30" s="376" t="s">
        <v>423</v>
      </c>
      <c r="N30" s="376" t="s">
        <v>419</v>
      </c>
      <c r="O30" s="376" t="s">
        <v>423</v>
      </c>
      <c r="P30" s="376" t="s">
        <v>419</v>
      </c>
      <c r="Q30" s="376" t="s">
        <v>423</v>
      </c>
      <c r="R30" s="376" t="s">
        <v>419</v>
      </c>
      <c r="T30" s="12"/>
    </row>
    <row r="31" spans="1:20" x14ac:dyDescent="0.25">
      <c r="A31" s="12"/>
      <c r="C31" s="306" t="s">
        <v>97</v>
      </c>
      <c r="D31" s="305">
        <f>F31+G31+I31+K31+M31+O31+Q31</f>
        <v>0</v>
      </c>
      <c r="E31" s="303" t="str">
        <f>IF(OR(D31-'Finansiniai duomenys'!E42&lt;-0.1,D31-'Finansiniai duomenys'!E42&gt;0.1),"Klaida","Gerai")</f>
        <v>Klaida</v>
      </c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T31" s="12"/>
    </row>
    <row r="32" spans="1:20" ht="15.75" thickBot="1" x14ac:dyDescent="0.3">
      <c r="A32" s="12"/>
      <c r="C32" s="307" t="s">
        <v>99</v>
      </c>
      <c r="D32" s="305">
        <f>F32+G32+I32+K32+M32+O32+Q32</f>
        <v>0</v>
      </c>
      <c r="E32" s="303" t="str">
        <f>IF(OR(D32-'Finansiniai duomenys'!E43&lt;-0.1,D32-'Finansiniai duomenys'!E43&gt;0.1),"Klaida","Gerai")</f>
        <v>Klaida</v>
      </c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T32" s="12"/>
    </row>
    <row r="33" spans="1:20" s="319" customFormat="1" x14ac:dyDescent="0.25">
      <c r="A33" s="318"/>
      <c r="B33" s="377"/>
      <c r="C33" s="378" t="s">
        <v>424</v>
      </c>
      <c r="D33" s="379">
        <f>F33+G33+I33+K33+M33+O33+Q33</f>
        <v>0</v>
      </c>
      <c r="E33" s="303" t="str">
        <f>IF(OR(D33-'Finansiniai duomenys'!E44&lt;-0.1,D33-'Finansiniai duomenys'!E44&gt;0.1),"Klaida","Gerai")</f>
        <v>Klaida</v>
      </c>
      <c r="F33" s="380">
        <f>F31-F32</f>
        <v>0</v>
      </c>
      <c r="G33" s="380">
        <f t="shared" ref="G33" si="3">G31-G32</f>
        <v>0</v>
      </c>
      <c r="H33" s="380">
        <f t="shared" ref="H33" si="4">H31-H32</f>
        <v>0</v>
      </c>
      <c r="I33" s="380">
        <f t="shared" ref="I33" si="5">I31-I32</f>
        <v>0</v>
      </c>
      <c r="J33" s="380">
        <f t="shared" ref="J33" si="6">J31-J32</f>
        <v>0</v>
      </c>
      <c r="K33" s="380">
        <f t="shared" ref="K33" si="7">K31-K32</f>
        <v>0</v>
      </c>
      <c r="L33" s="380">
        <f t="shared" ref="L33" si="8">L31-L32</f>
        <v>0</v>
      </c>
      <c r="M33" s="380">
        <f t="shared" ref="M33" si="9">M31-M32</f>
        <v>0</v>
      </c>
      <c r="N33" s="380">
        <f t="shared" ref="N33" si="10">N31-N32</f>
        <v>0</v>
      </c>
      <c r="O33" s="380">
        <f t="shared" ref="O33" si="11">O31-O32</f>
        <v>0</v>
      </c>
      <c r="P33" s="380">
        <f t="shared" ref="P33" si="12">P31-P32</f>
        <v>0</v>
      </c>
      <c r="Q33" s="380">
        <f t="shared" ref="Q33" si="13">Q31-Q32</f>
        <v>0</v>
      </c>
      <c r="R33" s="380">
        <f t="shared" ref="R33" si="14">R31-R32</f>
        <v>0</v>
      </c>
      <c r="T33" s="318"/>
    </row>
    <row r="34" spans="1:20" x14ac:dyDescent="0.25">
      <c r="A34" s="12"/>
      <c r="C34" s="307" t="s">
        <v>103</v>
      </c>
      <c r="D34" s="305">
        <f>F34+G34+I34+K34+M34+O34+Q34</f>
        <v>0</v>
      </c>
      <c r="E34" s="303" t="str">
        <f>IF(OR(D34-'Finansiniai duomenys'!E45&lt;-0.1,D34-'Finansiniai duomenys'!E45&gt;0.1),"Klaida","Gerai")</f>
        <v>Gerai</v>
      </c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T34" s="12"/>
    </row>
    <row r="35" spans="1:20" ht="15.75" thickBot="1" x14ac:dyDescent="0.3">
      <c r="A35" s="12"/>
      <c r="C35" s="307" t="s">
        <v>105</v>
      </c>
      <c r="D35" s="305">
        <f t="shared" ref="D35:D40" si="15">F35+G35+I35+K35+M35+O35+Q35</f>
        <v>0</v>
      </c>
      <c r="E35" s="303" t="str">
        <f>IF(OR(D35-'Finansiniai duomenys'!E46&lt;-0.1,D35-'Finansiniai duomenys'!E46&gt;0.1),"Klaida","Gerai")</f>
        <v>Klaida</v>
      </c>
      <c r="F35" s="301"/>
      <c r="G35" s="301"/>
      <c r="H35" s="301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T35" s="12"/>
    </row>
    <row r="36" spans="1:20" s="319" customFormat="1" x14ac:dyDescent="0.25">
      <c r="A36" s="318"/>
      <c r="B36" s="377"/>
      <c r="C36" s="378" t="s">
        <v>425</v>
      </c>
      <c r="D36" s="379">
        <f t="shared" si="15"/>
        <v>0</v>
      </c>
      <c r="E36" s="303" t="str">
        <f>IF(OR(D36-'Finansiniai duomenys'!E47&lt;-0.1,D36-'Finansiniai duomenys'!E47&gt;0.1),"Klaida","Gerai")</f>
        <v>Klaida</v>
      </c>
      <c r="F36" s="380">
        <f>F33-F34-F35</f>
        <v>0</v>
      </c>
      <c r="G36" s="380">
        <f t="shared" ref="G36" si="16">G33-G34-G35</f>
        <v>0</v>
      </c>
      <c r="H36" s="380">
        <f t="shared" ref="H36" si="17">H33-H34-H35</f>
        <v>0</v>
      </c>
      <c r="I36" s="380">
        <f t="shared" ref="I36" si="18">I33-I34-I35</f>
        <v>0</v>
      </c>
      <c r="J36" s="380">
        <f t="shared" ref="J36" si="19">J33-J34-J35</f>
        <v>0</v>
      </c>
      <c r="K36" s="380">
        <f t="shared" ref="K36" si="20">K33-K34-K35</f>
        <v>0</v>
      </c>
      <c r="L36" s="380">
        <f t="shared" ref="L36" si="21">L33-L34-L35</f>
        <v>0</v>
      </c>
      <c r="M36" s="380">
        <f t="shared" ref="M36" si="22">M33-M34-M35</f>
        <v>0</v>
      </c>
      <c r="N36" s="380">
        <f t="shared" ref="N36" si="23">N33-N34-N35</f>
        <v>0</v>
      </c>
      <c r="O36" s="380">
        <f t="shared" ref="O36" si="24">O33-O34-O35</f>
        <v>0</v>
      </c>
      <c r="P36" s="380">
        <f t="shared" ref="P36" si="25">P33-P34-P35</f>
        <v>0</v>
      </c>
      <c r="Q36" s="380">
        <f t="shared" ref="Q36" si="26">Q33-Q34-Q35</f>
        <v>0</v>
      </c>
      <c r="R36" s="380">
        <f t="shared" ref="R36" si="27">R33-R34-R35</f>
        <v>0</v>
      </c>
      <c r="T36" s="318"/>
    </row>
    <row r="37" spans="1:20" x14ac:dyDescent="0.25">
      <c r="A37" s="12"/>
      <c r="C37" s="307" t="s">
        <v>109</v>
      </c>
      <c r="D37" s="305">
        <f t="shared" si="15"/>
        <v>0</v>
      </c>
      <c r="E37" s="303" t="str">
        <f>IF(OR(D37-'Finansiniai duomenys'!E48&lt;-0.1,D37-'Finansiniai duomenys'!E48&gt;0.1),"Klaida","Gerai")</f>
        <v>Gerai</v>
      </c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T37" s="12"/>
    </row>
    <row r="38" spans="1:20" x14ac:dyDescent="0.25">
      <c r="A38" s="12"/>
      <c r="C38" s="307" t="s">
        <v>426</v>
      </c>
      <c r="D38" s="305">
        <f t="shared" si="15"/>
        <v>0</v>
      </c>
      <c r="E38" s="303" t="str">
        <f>IF(OR(D38-'Finansiniai duomenys'!E53&lt;-0.1,D38-'Finansiniai duomenys'!E53&gt;0.1),"Klaida","Gerai")</f>
        <v>Klaida</v>
      </c>
      <c r="F38" s="304"/>
      <c r="G38" s="304"/>
      <c r="H38" s="304"/>
      <c r="I38" s="304"/>
      <c r="J38" s="304"/>
      <c r="K38" s="304"/>
      <c r="L38" s="304"/>
      <c r="M38" s="381"/>
      <c r="N38" s="304"/>
      <c r="O38" s="304"/>
      <c r="P38" s="304"/>
      <c r="Q38" s="304"/>
      <c r="R38" s="304"/>
      <c r="T38" s="12"/>
    </row>
    <row r="39" spans="1:20" s="319" customFormat="1" x14ac:dyDescent="0.25">
      <c r="A39" s="318"/>
      <c r="B39" s="377"/>
      <c r="C39" s="378" t="s">
        <v>427</v>
      </c>
      <c r="D39" s="379">
        <f t="shared" si="15"/>
        <v>0</v>
      </c>
      <c r="E39" s="303" t="str">
        <f>IF(OR(D39-'Finansiniai duomenys'!E55&lt;-0.1,D39-'Finansiniai duomenys'!E55&gt;0.1),"Klaida","Gerai")</f>
        <v>Klaida</v>
      </c>
      <c r="F39" s="381"/>
      <c r="G39" s="381"/>
      <c r="H39" s="381"/>
      <c r="I39" s="381"/>
      <c r="J39" s="381"/>
      <c r="K39" s="381"/>
      <c r="L39" s="381"/>
      <c r="M39" s="381"/>
      <c r="N39" s="381"/>
      <c r="O39" s="381"/>
      <c r="P39" s="381"/>
      <c r="Q39" s="381"/>
      <c r="R39" s="381"/>
      <c r="T39" s="318"/>
    </row>
    <row r="40" spans="1:20" x14ac:dyDescent="0.25">
      <c r="A40" s="12"/>
      <c r="C40" s="307" t="s">
        <v>428</v>
      </c>
      <c r="D40" s="305">
        <f t="shared" si="15"/>
        <v>0</v>
      </c>
      <c r="E40" s="303" t="str">
        <f>IF(OR(D40-'Finansiniai duomenys'!E114&lt;-0.1,D40-'Finansiniai duomenys'!E114&gt;0.1),"Klaida","Gerai")</f>
        <v>Klaida</v>
      </c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301"/>
      <c r="Q40" s="301"/>
      <c r="R40" s="301"/>
      <c r="T40" s="12"/>
    </row>
    <row r="41" spans="1:20" x14ac:dyDescent="0.25">
      <c r="A41" s="12"/>
      <c r="T41" s="12"/>
    </row>
    <row r="42" spans="1:20" x14ac:dyDescent="0.25">
      <c r="A42" s="12"/>
      <c r="T42" s="12"/>
    </row>
    <row r="43" spans="1:20" x14ac:dyDescent="0.25">
      <c r="A43" s="12"/>
      <c r="T43" s="12"/>
    </row>
    <row r="44" spans="1:20" ht="30.6" customHeight="1" x14ac:dyDescent="0.25">
      <c r="A44" s="12"/>
      <c r="C44" s="555" t="s">
        <v>498</v>
      </c>
      <c r="D44" s="556"/>
      <c r="E44" s="556"/>
      <c r="F44" s="556"/>
      <c r="G44" s="551" t="s">
        <v>500</v>
      </c>
      <c r="H44" s="551"/>
      <c r="I44" s="551" t="s">
        <v>500</v>
      </c>
      <c r="J44" s="551"/>
      <c r="K44" s="551" t="s">
        <v>500</v>
      </c>
      <c r="L44" s="551"/>
      <c r="M44" s="551" t="s">
        <v>500</v>
      </c>
      <c r="N44" s="551"/>
      <c r="O44" s="551" t="s">
        <v>500</v>
      </c>
      <c r="P44" s="551"/>
      <c r="Q44" s="551" t="s">
        <v>500</v>
      </c>
      <c r="R44" s="551"/>
      <c r="T44" s="12"/>
    </row>
    <row r="45" spans="1:20" ht="62.45" customHeight="1" x14ac:dyDescent="0.25">
      <c r="A45" s="12"/>
      <c r="C45" s="557" t="s">
        <v>415</v>
      </c>
      <c r="D45" s="558" t="s">
        <v>416</v>
      </c>
      <c r="E45" s="559" t="s">
        <v>508</v>
      </c>
      <c r="F45" s="558" t="s">
        <v>417</v>
      </c>
      <c r="G45" s="542"/>
      <c r="H45" s="543"/>
      <c r="I45" s="542"/>
      <c r="J45" s="543"/>
      <c r="K45" s="542"/>
      <c r="L45" s="543"/>
      <c r="M45" s="542"/>
      <c r="N45" s="543"/>
      <c r="O45" s="542"/>
      <c r="P45" s="543"/>
      <c r="Q45" s="542"/>
      <c r="R45" s="543"/>
      <c r="T45" s="12"/>
    </row>
    <row r="46" spans="1:20" ht="59.45" customHeight="1" x14ac:dyDescent="0.25">
      <c r="A46" s="12"/>
      <c r="C46" s="557"/>
      <c r="D46" s="558"/>
      <c r="E46" s="560"/>
      <c r="F46" s="558"/>
      <c r="G46" s="376" t="s">
        <v>418</v>
      </c>
      <c r="H46" s="376" t="s">
        <v>419</v>
      </c>
      <c r="I46" s="376" t="s">
        <v>418</v>
      </c>
      <c r="J46" s="376" t="s">
        <v>419</v>
      </c>
      <c r="K46" s="376" t="s">
        <v>418</v>
      </c>
      <c r="L46" s="376" t="s">
        <v>419</v>
      </c>
      <c r="M46" s="376" t="s">
        <v>418</v>
      </c>
      <c r="N46" s="376" t="s">
        <v>419</v>
      </c>
      <c r="O46" s="376" t="s">
        <v>418</v>
      </c>
      <c r="P46" s="376" t="s">
        <v>419</v>
      </c>
      <c r="Q46" s="376" t="s">
        <v>418</v>
      </c>
      <c r="R46" s="376" t="s">
        <v>419</v>
      </c>
      <c r="T46" s="12"/>
    </row>
    <row r="47" spans="1:20" x14ac:dyDescent="0.25">
      <c r="A47" s="12"/>
      <c r="C47" s="306" t="s">
        <v>155</v>
      </c>
      <c r="D47" s="305">
        <f>F47+G47+I47+K47+M47+O47+Q47</f>
        <v>0</v>
      </c>
      <c r="E47" s="303" t="str">
        <f>IF(OR(D47-'Finansiniai duomenys'!C76&lt;-0.1,D47-'Finansiniai duomenys'!C76&gt;0.1),"Klaida","Gerai")</f>
        <v>Klaida</v>
      </c>
      <c r="F47" s="301"/>
      <c r="G47" s="301"/>
      <c r="H47" s="301"/>
      <c r="I47" s="301"/>
      <c r="J47" s="301"/>
      <c r="K47" s="301"/>
      <c r="L47" s="301"/>
      <c r="M47" s="301"/>
      <c r="N47" s="301"/>
      <c r="O47" s="301"/>
      <c r="P47" s="301"/>
      <c r="Q47" s="301"/>
      <c r="R47" s="301"/>
      <c r="T47" s="12"/>
    </row>
    <row r="48" spans="1:20" x14ac:dyDescent="0.25">
      <c r="A48" s="12"/>
      <c r="C48" s="307" t="s">
        <v>175</v>
      </c>
      <c r="D48" s="305">
        <f>F48+G48+I48+K48+M48+O48+Q48</f>
        <v>0</v>
      </c>
      <c r="E48" s="303" t="str">
        <f>IF(OR(D48-'Finansiniai duomenys'!C87&lt;-0.1,D48-'Finansiniai duomenys'!C87&gt;0.1),"Klaida","Gerai")</f>
        <v>Klaida</v>
      </c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T48" s="12"/>
    </row>
    <row r="49" spans="1:20" x14ac:dyDescent="0.25">
      <c r="A49" s="12"/>
      <c r="C49" s="307" t="s">
        <v>178</v>
      </c>
      <c r="D49" s="305">
        <f t="shared" ref="D49:D52" si="28">F49+G49+I49+K49+M49+O49+Q49</f>
        <v>0</v>
      </c>
      <c r="E49" s="303" t="str">
        <f>IF(OR(D49-'Finansiniai duomenys'!C89&lt;-0.1,D49-'Finansiniai duomenys'!C89&gt;0.1),"Klaida","Gerai")</f>
        <v>Gerai</v>
      </c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T49" s="12"/>
    </row>
    <row r="50" spans="1:20" x14ac:dyDescent="0.25">
      <c r="A50" s="12"/>
      <c r="C50" s="307" t="s">
        <v>420</v>
      </c>
      <c r="D50" s="305">
        <f>F50+G50+I50+K50+M50+O50+Q50</f>
        <v>0</v>
      </c>
      <c r="E50" s="303" t="str">
        <f>IF(OR(D50-('Finansiniai duomenys'!C100+'Finansiniai duomenys'!C91+'Finansiniai duomenys'!C102+'Finansiniai duomenys'!C104)&lt;-0.1,D50-('Finansiniai duomenys'!C100+'Finansiniai duomenys'!C91+'Finansiniai duomenys'!C102+'Finansiniai duomenys'!C104)&gt;0.1),"Klaida","Gerai")</f>
        <v>Klaida</v>
      </c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T50" s="12"/>
    </row>
    <row r="51" spans="1:20" ht="15.75" thickBot="1" x14ac:dyDescent="0.3">
      <c r="A51" s="12"/>
      <c r="C51" s="306" t="s">
        <v>421</v>
      </c>
      <c r="D51" s="305">
        <f>F51+G51+I51+K51+M51+O51+Q51</f>
        <v>0</v>
      </c>
      <c r="E51" s="303" t="str">
        <f>IF(OR(D51-('Finansiniai duomenys'!C95+'Finansiniai duomenys'!C98+'Finansiniai duomenys'!C99)&lt;-0.1,D51-('Finansiniai duomenys'!C95+'Finansiniai duomenys'!C99+'Finansiniai duomenys'!C98)&gt;0.1),"Klaida","Gerai")</f>
        <v>Gerai</v>
      </c>
      <c r="F51" s="301"/>
      <c r="G51" s="301"/>
      <c r="H51" s="301"/>
      <c r="I51" s="301"/>
      <c r="J51" s="301"/>
      <c r="K51" s="301"/>
      <c r="L51" s="301"/>
      <c r="M51" s="301"/>
      <c r="N51" s="301"/>
      <c r="O51" s="301"/>
      <c r="P51" s="301"/>
      <c r="Q51" s="301"/>
      <c r="R51" s="301"/>
      <c r="T51" s="12"/>
    </row>
    <row r="52" spans="1:20" x14ac:dyDescent="0.25">
      <c r="A52" s="12"/>
      <c r="C52" s="306" t="s">
        <v>422</v>
      </c>
      <c r="D52" s="305">
        <f t="shared" si="28"/>
        <v>0</v>
      </c>
      <c r="E52" s="303" t="str">
        <f>IF(OR(D52-'Finansiniai duomenys'!C106&lt;-0.1,D52-'Finansiniai duomenys'!C106&gt;0.1),"Klaida","Gerai")</f>
        <v>Klaida</v>
      </c>
      <c r="F52" s="380">
        <f>F48+F49+F50</f>
        <v>0</v>
      </c>
      <c r="G52" s="380">
        <f t="shared" ref="G52:R52" si="29">G48+G49+G50</f>
        <v>0</v>
      </c>
      <c r="H52" s="380">
        <f t="shared" si="29"/>
        <v>0</v>
      </c>
      <c r="I52" s="380">
        <f t="shared" si="29"/>
        <v>0</v>
      </c>
      <c r="J52" s="380">
        <f t="shared" si="29"/>
        <v>0</v>
      </c>
      <c r="K52" s="380">
        <f t="shared" si="29"/>
        <v>0</v>
      </c>
      <c r="L52" s="380">
        <f t="shared" si="29"/>
        <v>0</v>
      </c>
      <c r="M52" s="380">
        <f t="shared" si="29"/>
        <v>0</v>
      </c>
      <c r="N52" s="380">
        <f t="shared" si="29"/>
        <v>0</v>
      </c>
      <c r="O52" s="380">
        <f t="shared" si="29"/>
        <v>0</v>
      </c>
      <c r="P52" s="380">
        <f t="shared" si="29"/>
        <v>0</v>
      </c>
      <c r="Q52" s="380">
        <f t="shared" si="29"/>
        <v>0</v>
      </c>
      <c r="R52" s="380">
        <f t="shared" si="29"/>
        <v>0</v>
      </c>
      <c r="T52" s="12"/>
    </row>
    <row r="53" spans="1:20" x14ac:dyDescent="0.25">
      <c r="A53" s="12"/>
      <c r="G53" s="382"/>
      <c r="T53" s="12"/>
    </row>
    <row r="54" spans="1:20" x14ac:dyDescent="0.25">
      <c r="A54" s="12"/>
      <c r="C54" s="308" t="s">
        <v>127</v>
      </c>
      <c r="F54" s="383" t="str">
        <f t="shared" ref="F54:R54" si="30">IF(ROUND(F47-F52,1)/2=0,"Balansas",F47-F52)</f>
        <v>Balansas</v>
      </c>
      <c r="G54" s="383" t="str">
        <f t="shared" si="30"/>
        <v>Balansas</v>
      </c>
      <c r="H54" s="383" t="str">
        <f t="shared" si="30"/>
        <v>Balansas</v>
      </c>
      <c r="I54" s="383" t="str">
        <f t="shared" si="30"/>
        <v>Balansas</v>
      </c>
      <c r="J54" s="383" t="str">
        <f t="shared" si="30"/>
        <v>Balansas</v>
      </c>
      <c r="K54" s="383" t="str">
        <f t="shared" si="30"/>
        <v>Balansas</v>
      </c>
      <c r="L54" s="383" t="str">
        <f t="shared" si="30"/>
        <v>Balansas</v>
      </c>
      <c r="M54" s="383" t="str">
        <f t="shared" si="30"/>
        <v>Balansas</v>
      </c>
      <c r="N54" s="383" t="str">
        <f t="shared" si="30"/>
        <v>Balansas</v>
      </c>
      <c r="O54" s="383" t="str">
        <f t="shared" si="30"/>
        <v>Balansas</v>
      </c>
      <c r="P54" s="383" t="str">
        <f t="shared" si="30"/>
        <v>Balansas</v>
      </c>
      <c r="Q54" s="383" t="str">
        <f t="shared" si="30"/>
        <v>Balansas</v>
      </c>
      <c r="R54" s="383" t="str">
        <f t="shared" si="30"/>
        <v>Balansas</v>
      </c>
      <c r="T54" s="12"/>
    </row>
    <row r="55" spans="1:20" x14ac:dyDescent="0.25">
      <c r="A55" s="12"/>
      <c r="T55" s="12"/>
    </row>
    <row r="56" spans="1:20" ht="34.9" customHeight="1" x14ac:dyDescent="0.25">
      <c r="A56" s="12"/>
      <c r="C56" s="555" t="s">
        <v>499</v>
      </c>
      <c r="D56" s="556"/>
      <c r="E56" s="556"/>
      <c r="F56" s="556"/>
      <c r="G56" s="551" t="s">
        <v>500</v>
      </c>
      <c r="H56" s="551"/>
      <c r="I56" s="551" t="s">
        <v>500</v>
      </c>
      <c r="J56" s="551"/>
      <c r="K56" s="551" t="s">
        <v>500</v>
      </c>
      <c r="L56" s="551"/>
      <c r="M56" s="551" t="s">
        <v>500</v>
      </c>
      <c r="N56" s="551"/>
      <c r="O56" s="551" t="s">
        <v>500</v>
      </c>
      <c r="P56" s="551"/>
      <c r="Q56" s="551" t="s">
        <v>500</v>
      </c>
      <c r="R56" s="551"/>
      <c r="T56" s="12"/>
    </row>
    <row r="57" spans="1:20" ht="70.150000000000006" customHeight="1" x14ac:dyDescent="0.25">
      <c r="A57" s="12"/>
      <c r="C57" s="557" t="s">
        <v>415</v>
      </c>
      <c r="D57" s="558" t="s">
        <v>416</v>
      </c>
      <c r="E57" s="559" t="s">
        <v>507</v>
      </c>
      <c r="F57" s="558" t="s">
        <v>417</v>
      </c>
      <c r="G57" s="542"/>
      <c r="H57" s="543"/>
      <c r="I57" s="542"/>
      <c r="J57" s="543"/>
      <c r="K57" s="542"/>
      <c r="L57" s="543"/>
      <c r="M57" s="542"/>
      <c r="N57" s="543"/>
      <c r="O57" s="542"/>
      <c r="P57" s="543"/>
      <c r="Q57" s="542"/>
      <c r="R57" s="543"/>
      <c r="T57" s="12"/>
    </row>
    <row r="58" spans="1:20" ht="55.9" customHeight="1" x14ac:dyDescent="0.25">
      <c r="A58" s="12"/>
      <c r="C58" s="557"/>
      <c r="D58" s="558"/>
      <c r="E58" s="560"/>
      <c r="F58" s="558"/>
      <c r="G58" s="376" t="s">
        <v>418</v>
      </c>
      <c r="H58" s="376" t="s">
        <v>419</v>
      </c>
      <c r="I58" s="376" t="s">
        <v>418</v>
      </c>
      <c r="J58" s="376" t="s">
        <v>419</v>
      </c>
      <c r="K58" s="376" t="s">
        <v>418</v>
      </c>
      <c r="L58" s="376" t="s">
        <v>419</v>
      </c>
      <c r="M58" s="376" t="s">
        <v>418</v>
      </c>
      <c r="N58" s="376" t="s">
        <v>419</v>
      </c>
      <c r="O58" s="376" t="s">
        <v>418</v>
      </c>
      <c r="P58" s="376" t="s">
        <v>419</v>
      </c>
      <c r="Q58" s="376" t="s">
        <v>418</v>
      </c>
      <c r="R58" s="376" t="s">
        <v>419</v>
      </c>
      <c r="T58" s="12"/>
    </row>
    <row r="59" spans="1:20" x14ac:dyDescent="0.25">
      <c r="A59" s="12"/>
      <c r="C59" s="306" t="s">
        <v>155</v>
      </c>
      <c r="D59" s="305">
        <f t="shared" ref="D59:D63" si="31">F59+G59+I59+K59+M59+O59+Q59</f>
        <v>0</v>
      </c>
      <c r="E59" s="303" t="str">
        <f>IF(OR(D59-'Finansiniai duomenys'!E76&lt;-0.1,D59-'Finansiniai duomenys'!E76&gt;0.1),"Klaida","Gerai")</f>
        <v>Klaida</v>
      </c>
      <c r="F59" s="301"/>
      <c r="G59" s="301"/>
      <c r="H59" s="301"/>
      <c r="I59" s="301"/>
      <c r="J59" s="301"/>
      <c r="K59" s="301"/>
      <c r="L59" s="301"/>
      <c r="M59" s="301"/>
      <c r="N59" s="301"/>
      <c r="O59" s="301"/>
      <c r="P59" s="301"/>
      <c r="Q59" s="301"/>
      <c r="R59" s="301"/>
      <c r="T59" s="12"/>
    </row>
    <row r="60" spans="1:20" x14ac:dyDescent="0.25">
      <c r="A60" s="12"/>
      <c r="C60" s="307" t="s">
        <v>175</v>
      </c>
      <c r="D60" s="305">
        <f t="shared" si="31"/>
        <v>0</v>
      </c>
      <c r="E60" s="303" t="str">
        <f>IF(OR(D60-'Finansiniai duomenys'!E87&lt;-0.1,D60-'Finansiniai duomenys'!E87&gt;0.1),"Klaida","Gerai")</f>
        <v>Klaida</v>
      </c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T60" s="12"/>
    </row>
    <row r="61" spans="1:20" x14ac:dyDescent="0.25">
      <c r="A61" s="12"/>
      <c r="C61" s="307" t="s">
        <v>178</v>
      </c>
      <c r="D61" s="305">
        <f>F61+G61+I61+K61+M61+O61+Q61</f>
        <v>0</v>
      </c>
      <c r="E61" s="303" t="str">
        <f>IF(OR(D61-'Finansiniai duomenys'!E89&lt;-0.1,D61-'Finansiniai duomenys'!E89&gt;0.1),"Klaida","Gerai")</f>
        <v>Gerai</v>
      </c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T61" s="12"/>
    </row>
    <row r="62" spans="1:20" x14ac:dyDescent="0.25">
      <c r="A62" s="12"/>
      <c r="C62" s="307" t="s">
        <v>420</v>
      </c>
      <c r="D62" s="305">
        <f>F62+G62+I62+K62+M62+O62+Q62</f>
        <v>0</v>
      </c>
      <c r="E62" s="303" t="str">
        <f>IF(OR(D62-('Finansiniai duomenys'!E100+'Finansiniai duomenys'!E91+'Finansiniai duomenys'!E102+'Finansiniai duomenys'!E104)&lt;-0.1,D62-('Finansiniai duomenys'!E100+'Finansiniai duomenys'!E91+'Finansiniai duomenys'!E102+'Finansiniai duomenys'!E104)&gt;0.1),"Klaida","Gerai")</f>
        <v>Klaida</v>
      </c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T62" s="12"/>
    </row>
    <row r="63" spans="1:20" ht="15.75" thickBot="1" x14ac:dyDescent="0.3">
      <c r="A63" s="12"/>
      <c r="C63" s="306" t="s">
        <v>421</v>
      </c>
      <c r="D63" s="305">
        <f t="shared" si="31"/>
        <v>0</v>
      </c>
      <c r="E63" s="303" t="str">
        <f>IF(OR(D63-('Finansiniai duomenys'!E95+'Finansiniai duomenys'!E98+'Finansiniai duomenys'!E99)&lt;-0.1,D63-('Finansiniai duomenys'!E95+'Finansiniai duomenys'!E98+'Finansiniai duomenys'!E99)&gt;0.1),"Klaida","Gerai")</f>
        <v>Gerai</v>
      </c>
      <c r="F63" s="301"/>
      <c r="G63" s="301"/>
      <c r="H63" s="301"/>
      <c r="I63" s="301"/>
      <c r="J63" s="301"/>
      <c r="K63" s="301"/>
      <c r="L63" s="301"/>
      <c r="M63" s="301"/>
      <c r="N63" s="301"/>
      <c r="O63" s="301"/>
      <c r="P63" s="301"/>
      <c r="Q63" s="301"/>
      <c r="R63" s="301"/>
      <c r="T63" s="12"/>
    </row>
    <row r="64" spans="1:20" x14ac:dyDescent="0.25">
      <c r="A64" s="12"/>
      <c r="C64" s="306" t="s">
        <v>422</v>
      </c>
      <c r="D64" s="305">
        <f>F64+G64+I64+K64+M64+O64+Q64</f>
        <v>0</v>
      </c>
      <c r="E64" s="303" t="str">
        <f>IF(OR(D64-'Finansiniai duomenys'!E106&lt;-0.1,D64-'Finansiniai duomenys'!E106&gt;0.1),"Klaida","Gerai")</f>
        <v>Klaida</v>
      </c>
      <c r="F64" s="380">
        <f>F60+F61+F62</f>
        <v>0</v>
      </c>
      <c r="G64" s="380">
        <f t="shared" ref="G64:R64" si="32">G60+G61+G62</f>
        <v>0</v>
      </c>
      <c r="H64" s="380">
        <f t="shared" si="32"/>
        <v>0</v>
      </c>
      <c r="I64" s="380">
        <f t="shared" si="32"/>
        <v>0</v>
      </c>
      <c r="J64" s="380">
        <f t="shared" si="32"/>
        <v>0</v>
      </c>
      <c r="K64" s="380">
        <f t="shared" si="32"/>
        <v>0</v>
      </c>
      <c r="L64" s="380">
        <f t="shared" si="32"/>
        <v>0</v>
      </c>
      <c r="M64" s="380">
        <f t="shared" si="32"/>
        <v>0</v>
      </c>
      <c r="N64" s="380">
        <f t="shared" si="32"/>
        <v>0</v>
      </c>
      <c r="O64" s="380">
        <f t="shared" si="32"/>
        <v>0</v>
      </c>
      <c r="P64" s="380">
        <f t="shared" si="32"/>
        <v>0</v>
      </c>
      <c r="Q64" s="380">
        <f t="shared" si="32"/>
        <v>0</v>
      </c>
      <c r="R64" s="380">
        <f t="shared" si="32"/>
        <v>0</v>
      </c>
      <c r="T64" s="12"/>
    </row>
    <row r="65" spans="1:21" x14ac:dyDescent="0.25">
      <c r="A65" s="12"/>
      <c r="G65" s="382"/>
      <c r="T65" s="12"/>
    </row>
    <row r="66" spans="1:21" x14ac:dyDescent="0.25">
      <c r="A66" s="12"/>
      <c r="C66" s="308" t="s">
        <v>127</v>
      </c>
      <c r="F66" s="383" t="str">
        <f t="shared" ref="F66:R66" si="33">IF(ROUND(F59-F64,1)/2=0,"Balansas",F59-F64)</f>
        <v>Balansas</v>
      </c>
      <c r="G66" s="383" t="str">
        <f t="shared" si="33"/>
        <v>Balansas</v>
      </c>
      <c r="H66" s="383" t="str">
        <f t="shared" si="33"/>
        <v>Balansas</v>
      </c>
      <c r="I66" s="383" t="str">
        <f t="shared" si="33"/>
        <v>Balansas</v>
      </c>
      <c r="J66" s="383" t="str">
        <f t="shared" si="33"/>
        <v>Balansas</v>
      </c>
      <c r="K66" s="383" t="str">
        <f t="shared" si="33"/>
        <v>Balansas</v>
      </c>
      <c r="L66" s="383" t="str">
        <f t="shared" si="33"/>
        <v>Balansas</v>
      </c>
      <c r="M66" s="383" t="str">
        <f t="shared" si="33"/>
        <v>Balansas</v>
      </c>
      <c r="N66" s="383" t="str">
        <f t="shared" si="33"/>
        <v>Balansas</v>
      </c>
      <c r="O66" s="383" t="str">
        <f t="shared" si="33"/>
        <v>Balansas</v>
      </c>
      <c r="P66" s="383" t="str">
        <f t="shared" si="33"/>
        <v>Balansas</v>
      </c>
      <c r="Q66" s="383" t="str">
        <f t="shared" si="33"/>
        <v>Balansas</v>
      </c>
      <c r="R66" s="383" t="str">
        <f t="shared" si="33"/>
        <v>Balansas</v>
      </c>
      <c r="T66" s="12"/>
    </row>
    <row r="67" spans="1:21" x14ac:dyDescent="0.25">
      <c r="A67" s="12"/>
      <c r="T67" s="12"/>
    </row>
    <row r="68" spans="1:21" x14ac:dyDescent="0.25">
      <c r="A68" s="12"/>
      <c r="T68" s="12"/>
    </row>
    <row r="69" spans="1:21" x14ac:dyDescent="0.25">
      <c r="A69" s="12"/>
      <c r="E69" s="384" t="s">
        <v>236</v>
      </c>
      <c r="F69" s="385"/>
      <c r="G69" s="385"/>
      <c r="H69" s="385"/>
      <c r="I69" s="385"/>
      <c r="J69" s="386"/>
      <c r="T69" s="12"/>
    </row>
    <row r="70" spans="1:21" x14ac:dyDescent="0.25">
      <c r="A70" s="12"/>
      <c r="E70" s="387" t="s">
        <v>398</v>
      </c>
      <c r="H70" s="544"/>
      <c r="I70" s="544"/>
      <c r="J70" s="545"/>
      <c r="T70" s="12"/>
    </row>
    <row r="71" spans="1:21" ht="51" customHeight="1" x14ac:dyDescent="0.25">
      <c r="A71" s="12"/>
      <c r="E71" s="387"/>
      <c r="H71" s="483"/>
      <c r="I71" s="483"/>
      <c r="J71" s="546"/>
      <c r="T71" s="12"/>
    </row>
    <row r="72" spans="1:21" x14ac:dyDescent="0.25">
      <c r="A72" s="12"/>
      <c r="E72" s="403" t="s">
        <v>243</v>
      </c>
      <c r="H72" s="547"/>
      <c r="I72" s="547"/>
      <c r="J72" s="548"/>
      <c r="T72" s="12"/>
    </row>
    <row r="73" spans="1:21" x14ac:dyDescent="0.25">
      <c r="A73" s="12"/>
      <c r="E73" s="387" t="s">
        <v>245</v>
      </c>
      <c r="H73" s="549"/>
      <c r="I73" s="549"/>
      <c r="J73" s="550"/>
      <c r="T73" s="12"/>
    </row>
    <row r="74" spans="1:21" x14ac:dyDescent="0.25">
      <c r="A74" s="12"/>
      <c r="E74" s="387" t="s">
        <v>247</v>
      </c>
      <c r="H74" s="549"/>
      <c r="I74" s="549"/>
      <c r="J74" s="550"/>
      <c r="T74" s="12"/>
    </row>
    <row r="75" spans="1:21" x14ac:dyDescent="0.25">
      <c r="A75" s="12"/>
      <c r="E75" s="387" t="s">
        <v>249</v>
      </c>
      <c r="H75" s="549"/>
      <c r="I75" s="549"/>
      <c r="J75" s="550"/>
      <c r="T75" s="12"/>
    </row>
    <row r="76" spans="1:21" x14ac:dyDescent="0.25">
      <c r="A76" s="12"/>
      <c r="E76" s="388" t="s">
        <v>399</v>
      </c>
      <c r="F76" s="389"/>
      <c r="G76" s="389"/>
      <c r="H76" s="540"/>
      <c r="I76" s="540"/>
      <c r="J76" s="541"/>
      <c r="T76" s="12"/>
    </row>
    <row r="77" spans="1:21" x14ac:dyDescent="0.25">
      <c r="A77" s="12"/>
      <c r="T77" s="12"/>
    </row>
    <row r="78" spans="1:21" x14ac:dyDescent="0.25">
      <c r="A78" s="12"/>
      <c r="B78" s="320"/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12"/>
      <c r="T78" s="12"/>
      <c r="U78" s="12"/>
    </row>
    <row r="79" spans="1:21" hidden="1" x14ac:dyDescent="0.25">
      <c r="A79" s="12"/>
      <c r="T79" s="12"/>
    </row>
    <row r="80" spans="1:21" hidden="1" x14ac:dyDescent="0.25">
      <c r="A80" s="12"/>
      <c r="T80" s="12"/>
    </row>
    <row r="81" spans="1:1" hidden="1" x14ac:dyDescent="0.25">
      <c r="A81" s="12"/>
    </row>
    <row r="82" spans="1:1" x14ac:dyDescent="0.25"/>
    <row r="1048546" x14ac:dyDescent="0.25"/>
    <row r="1048561" x14ac:dyDescent="0.25"/>
    <row r="1048562" x14ac:dyDescent="0.25"/>
    <row r="1048563" x14ac:dyDescent="0.25"/>
  </sheetData>
  <sheetProtection algorithmName="SHA-512" hashValue="RkU2cGreT0JR/LhtqqPxHn+/9/PiBTWyVJCupviFUM9KIGUGF3ByToVTIJuZ/5WdAPnLVbzlAwWrY9NzSJvLcw==" saltValue="ziLyYq2B4c8Gjzc/LXIvng==" spinCount="100000" sheet="1" selectLockedCells="1"/>
  <mergeCells count="82">
    <mergeCell ref="C44:F44"/>
    <mergeCell ref="G44:H44"/>
    <mergeCell ref="I44:J44"/>
    <mergeCell ref="K44:L44"/>
    <mergeCell ref="G56:H56"/>
    <mergeCell ref="I56:J56"/>
    <mergeCell ref="K56:L56"/>
    <mergeCell ref="I45:J45"/>
    <mergeCell ref="K45:L45"/>
    <mergeCell ref="E45:E46"/>
    <mergeCell ref="D45:D46"/>
    <mergeCell ref="C45:C46"/>
    <mergeCell ref="Q57:R57"/>
    <mergeCell ref="C57:C58"/>
    <mergeCell ref="D57:D58"/>
    <mergeCell ref="F57:F58"/>
    <mergeCell ref="G57:H57"/>
    <mergeCell ref="I57:J57"/>
    <mergeCell ref="E57:E58"/>
    <mergeCell ref="Q56:R56"/>
    <mergeCell ref="C56:F56"/>
    <mergeCell ref="M45:N45"/>
    <mergeCell ref="F45:F46"/>
    <mergeCell ref="Q45:R45"/>
    <mergeCell ref="C29:C30"/>
    <mergeCell ref="D29:D30"/>
    <mergeCell ref="F29:F30"/>
    <mergeCell ref="G29:H29"/>
    <mergeCell ref="E13:E14"/>
    <mergeCell ref="E29:E30"/>
    <mergeCell ref="G28:H28"/>
    <mergeCell ref="C28:F28"/>
    <mergeCell ref="C12:F12"/>
    <mergeCell ref="M12:N12"/>
    <mergeCell ref="O12:P12"/>
    <mergeCell ref="C13:C14"/>
    <mergeCell ref="D13:D14"/>
    <mergeCell ref="F13:F14"/>
    <mergeCell ref="G13:H13"/>
    <mergeCell ref="G12:H12"/>
    <mergeCell ref="I12:J12"/>
    <mergeCell ref="K12:L12"/>
    <mergeCell ref="Q12:R12"/>
    <mergeCell ref="M28:N28"/>
    <mergeCell ref="O28:P28"/>
    <mergeCell ref="Q28:R28"/>
    <mergeCell ref="M44:N44"/>
    <mergeCell ref="O44:P44"/>
    <mergeCell ref="Q44:R44"/>
    <mergeCell ref="M13:N13"/>
    <mergeCell ref="O13:P13"/>
    <mergeCell ref="Q13:R13"/>
    <mergeCell ref="M29:N29"/>
    <mergeCell ref="O29:P29"/>
    <mergeCell ref="Q29:R29"/>
    <mergeCell ref="H3:L3"/>
    <mergeCell ref="H4:L4"/>
    <mergeCell ref="H5:L5"/>
    <mergeCell ref="K13:L13"/>
    <mergeCell ref="K29:L29"/>
    <mergeCell ref="I13:J13"/>
    <mergeCell ref="I29:J29"/>
    <mergeCell ref="G7:K7"/>
    <mergeCell ref="G8:K8"/>
    <mergeCell ref="I28:J28"/>
    <mergeCell ref="K28:L28"/>
    <mergeCell ref="N3:P4"/>
    <mergeCell ref="C4:E5"/>
    <mergeCell ref="C7:E10"/>
    <mergeCell ref="H76:J76"/>
    <mergeCell ref="O45:P45"/>
    <mergeCell ref="H70:J71"/>
    <mergeCell ref="H72:J72"/>
    <mergeCell ref="H73:J73"/>
    <mergeCell ref="H75:J75"/>
    <mergeCell ref="H74:J74"/>
    <mergeCell ref="K57:L57"/>
    <mergeCell ref="M57:N57"/>
    <mergeCell ref="O57:P57"/>
    <mergeCell ref="M56:N56"/>
    <mergeCell ref="O56:P56"/>
    <mergeCell ref="G45:H45"/>
  </mergeCells>
  <conditionalFormatting sqref="E15:E28 E31:E44 E47:E56 E59:E64">
    <cfRule type="cellIs" dxfId="17" priority="15" operator="equal">
      <formula>"Klaida"</formula>
    </cfRule>
    <cfRule type="containsText" dxfId="16" priority="16" operator="containsText" text="Gerai">
      <formula>NOT(ISERROR(SEARCH("Gerai",E15)))</formula>
    </cfRule>
    <cfRule type="containsText" dxfId="15" priority="17" operator="containsText" text="Finansiniai">
      <formula>NOT(ISERROR(SEARCH("Finansiniai",E15)))</formula>
    </cfRule>
  </conditionalFormatting>
  <conditionalFormatting sqref="F17:R17">
    <cfRule type="containsText" dxfId="14" priority="7" operator="containsText" text="Gerai">
      <formula>NOT(ISERROR(SEARCH("Gerai",F17)))</formula>
    </cfRule>
    <cfRule type="containsText" dxfId="13" priority="8" operator="containsText" text="Finansiniai">
      <formula>NOT(ISERROR(SEARCH("Finansiniai",F17)))</formula>
    </cfRule>
  </conditionalFormatting>
  <conditionalFormatting sqref="F20:R20">
    <cfRule type="containsText" dxfId="12" priority="5" operator="containsText" text="Gerai">
      <formula>NOT(ISERROR(SEARCH("Gerai",F20)))</formula>
    </cfRule>
    <cfRule type="containsText" dxfId="11" priority="6" operator="containsText" text="Finansiniai">
      <formula>NOT(ISERROR(SEARCH("Finansiniai",F20)))</formula>
    </cfRule>
  </conditionalFormatting>
  <conditionalFormatting sqref="F33:R33">
    <cfRule type="containsText" dxfId="10" priority="3" operator="containsText" text="Gerai">
      <formula>NOT(ISERROR(SEARCH("Gerai",F33)))</formula>
    </cfRule>
    <cfRule type="containsText" dxfId="9" priority="4" operator="containsText" text="Finansiniai">
      <formula>NOT(ISERROR(SEARCH("Finansiniai",F33)))</formula>
    </cfRule>
  </conditionalFormatting>
  <conditionalFormatting sqref="F36:R36">
    <cfRule type="containsText" dxfId="8" priority="1" operator="containsText" text="Gerai">
      <formula>NOT(ISERROR(SEARCH("Gerai",F36)))</formula>
    </cfRule>
    <cfRule type="containsText" dxfId="7" priority="2" operator="containsText" text="Finansiniai">
      <formula>NOT(ISERROR(SEARCH("Finansiniai",F36)))</formula>
    </cfRule>
  </conditionalFormatting>
  <conditionalFormatting sqref="F52:R52">
    <cfRule type="containsText" dxfId="6" priority="11" operator="containsText" text="Gerai">
      <formula>NOT(ISERROR(SEARCH("Gerai",F52)))</formula>
    </cfRule>
    <cfRule type="containsText" dxfId="5" priority="12" operator="containsText" text="Finansiniai">
      <formula>NOT(ISERROR(SEARCH("Finansiniai",F52)))</formula>
    </cfRule>
  </conditionalFormatting>
  <conditionalFormatting sqref="F54:R54">
    <cfRule type="expression" dxfId="4" priority="10">
      <formula>F54&lt;&gt;"Balansas"</formula>
    </cfRule>
  </conditionalFormatting>
  <conditionalFormatting sqref="F64:R64">
    <cfRule type="containsText" dxfId="3" priority="13" operator="containsText" text="Gerai">
      <formula>NOT(ISERROR(SEARCH("Gerai",F64)))</formula>
    </cfRule>
    <cfRule type="containsText" dxfId="2" priority="14" operator="containsText" text="Finansiniai">
      <formula>NOT(ISERROR(SEARCH("Finansiniai",F64)))</formula>
    </cfRule>
  </conditionalFormatting>
  <conditionalFormatting sqref="F66:R66">
    <cfRule type="expression" dxfId="1" priority="9">
      <formula>F66&lt;&gt;"Balansas"</formula>
    </cfRule>
  </conditionalFormatting>
  <dataValidations count="2">
    <dataValidation type="list" allowBlank="1" showInputMessage="1" showErrorMessage="1" sqref="L7:L8" xr:uid="{D1B07ECA-29AB-4B6D-8389-74C3E219AE6A}">
      <formula1>$U$2:$U$3</formula1>
    </dataValidation>
    <dataValidation allowBlank="1" showInputMessage="1" showErrorMessage="1" promptTitle="Pastaba" prompt="Specialiojo įpareigojimo pavadinimas" sqref="Q13 G13 I13 K13 M13 O13 G29 I29 K29 M29 O29 Q29 G45 I45 K45 M45 O45 Q45 G57 I57 K57 M57 O57 Q57" xr:uid="{04BCD855-5859-4761-B5C0-BE2663116805}"/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EAB77A-795F-4C86-BE44-0EE25210AEB8}">
          <x14:formula1>
            <xm:f>'Finansiniai duomenys'!$R$2:$R$236</xm:f>
          </x14:formula1>
          <xm:sqref>H3:L3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DA052-E981-44D5-B2CC-D16912020470}">
  <sheetPr codeName="Sheet4">
    <tabColor theme="4" tint="0.59999389629810485"/>
  </sheetPr>
  <dimension ref="B1:O136"/>
  <sheetViews>
    <sheetView showGridLines="0" zoomScaleNormal="100" zoomScaleSheetLayoutView="100" zoomScalePageLayoutView="60" workbookViewId="0">
      <selection activeCell="C6" sqref="C6:E6"/>
    </sheetView>
  </sheetViews>
  <sheetFormatPr defaultColWidth="9.140625" defaultRowHeight="12" x14ac:dyDescent="0.2"/>
  <cols>
    <col min="1" max="1" width="1.7109375" style="30" customWidth="1"/>
    <col min="2" max="2" width="61.7109375" style="30" customWidth="1"/>
    <col min="3" max="5" width="24.28515625" style="30" customWidth="1"/>
    <col min="6" max="6" width="6.42578125" style="30" customWidth="1"/>
    <col min="7" max="8" width="9.140625" style="30"/>
    <col min="9" max="9" width="9.140625" style="30" customWidth="1"/>
    <col min="10" max="10" width="9.140625" style="30" hidden="1" customWidth="1"/>
    <col min="11" max="11" width="28.28515625" style="30" hidden="1" customWidth="1"/>
    <col min="12" max="12" width="23.42578125" style="30" hidden="1" customWidth="1"/>
    <col min="13" max="14" width="12.7109375" style="30" hidden="1" customWidth="1"/>
    <col min="15" max="15" width="31.42578125" style="30" hidden="1" customWidth="1"/>
    <col min="16" max="16384" width="9.140625" style="30"/>
  </cols>
  <sheetData>
    <row r="1" spans="2:15" ht="9.6" customHeight="1" thickBot="1" x14ac:dyDescent="0.25"/>
    <row r="2" spans="2:15" ht="41.25" customHeight="1" x14ac:dyDescent="0.25">
      <c r="B2" s="262"/>
      <c r="C2" s="263"/>
      <c r="D2" s="562" t="s">
        <v>378</v>
      </c>
      <c r="E2" s="563"/>
      <c r="J2" s="30">
        <v>1</v>
      </c>
      <c r="K2" s="298" t="s">
        <v>434</v>
      </c>
      <c r="L2" s="299">
        <v>304148387</v>
      </c>
      <c r="M2" s="297" t="s">
        <v>1</v>
      </c>
      <c r="N2" s="297" t="s">
        <v>70</v>
      </c>
      <c r="O2" s="297" t="s">
        <v>70</v>
      </c>
    </row>
    <row r="3" spans="2:15" ht="29.45" customHeight="1" x14ac:dyDescent="0.25">
      <c r="B3" s="264"/>
      <c r="C3" s="265"/>
      <c r="D3" s="393" t="s">
        <v>578</v>
      </c>
      <c r="E3" s="394"/>
      <c r="K3" s="300" t="s">
        <v>437</v>
      </c>
      <c r="L3" s="300">
        <v>303042623</v>
      </c>
      <c r="M3" s="297" t="s">
        <v>1</v>
      </c>
      <c r="N3" s="300" t="s">
        <v>112</v>
      </c>
      <c r="O3" s="300" t="s">
        <v>112</v>
      </c>
    </row>
    <row r="4" spans="2:15" ht="14.25" customHeight="1" x14ac:dyDescent="0.25">
      <c r="B4" s="419" t="s">
        <v>389</v>
      </c>
      <c r="C4" s="420"/>
      <c r="D4" s="420"/>
      <c r="E4" s="421"/>
      <c r="K4" s="300" t="s">
        <v>438</v>
      </c>
      <c r="L4" s="300">
        <v>304923194</v>
      </c>
      <c r="M4" s="297" t="s">
        <v>1</v>
      </c>
      <c r="N4" s="300" t="s">
        <v>154</v>
      </c>
      <c r="O4" s="300" t="s">
        <v>154</v>
      </c>
    </row>
    <row r="5" spans="2:15" ht="14.25" customHeight="1" x14ac:dyDescent="0.25">
      <c r="B5" s="266"/>
      <c r="C5" s="267"/>
      <c r="D5" s="267"/>
      <c r="E5" s="268"/>
      <c r="K5" s="300" t="s">
        <v>441</v>
      </c>
      <c r="L5" s="300">
        <v>303432648</v>
      </c>
      <c r="M5" s="297" t="s">
        <v>1</v>
      </c>
      <c r="N5" s="300" t="s">
        <v>340</v>
      </c>
      <c r="O5" s="300" t="s">
        <v>446</v>
      </c>
    </row>
    <row r="6" spans="2:15" ht="18.75" x14ac:dyDescent="0.3">
      <c r="B6" s="146" t="s">
        <v>8</v>
      </c>
      <c r="C6" s="422"/>
      <c r="D6" s="422"/>
      <c r="E6" s="423"/>
      <c r="M6" s="40"/>
      <c r="N6" s="40"/>
    </row>
    <row r="7" spans="2:15" x14ac:dyDescent="0.2">
      <c r="B7" s="147" t="s">
        <v>10</v>
      </c>
      <c r="C7" s="410" t="str">
        <f>IFERROR(VLOOKUP(C6,$K$2:$M$5,3,FALSE),"")</f>
        <v/>
      </c>
      <c r="D7" s="410"/>
      <c r="E7" s="411"/>
      <c r="M7" s="40"/>
      <c r="N7" s="40"/>
      <c r="O7" s="40"/>
    </row>
    <row r="8" spans="2:15" x14ac:dyDescent="0.2">
      <c r="B8" s="148" t="s">
        <v>14</v>
      </c>
      <c r="C8" s="410" t="str">
        <f>IFERROR(VLOOKUP(C6,$K$2:$L$5,2,FALSE),"")</f>
        <v/>
      </c>
      <c r="D8" s="410"/>
      <c r="E8" s="411"/>
      <c r="O8" s="40"/>
    </row>
    <row r="9" spans="2:15" ht="12" customHeight="1" x14ac:dyDescent="0.2">
      <c r="B9" s="148" t="s">
        <v>17</v>
      </c>
      <c r="C9" s="136"/>
      <c r="D9" s="136"/>
      <c r="E9" s="269"/>
      <c r="K9" s="40"/>
      <c r="L9" s="40"/>
    </row>
    <row r="10" spans="2:15" ht="12" customHeight="1" x14ac:dyDescent="0.2">
      <c r="B10" s="148" t="s">
        <v>26</v>
      </c>
      <c r="C10" s="412"/>
      <c r="D10" s="412"/>
      <c r="E10" s="413"/>
    </row>
    <row r="11" spans="2:15" ht="12" customHeight="1" x14ac:dyDescent="0.2">
      <c r="B11" s="148" t="s">
        <v>30</v>
      </c>
      <c r="C11" s="414"/>
      <c r="D11" s="414"/>
      <c r="E11" s="415"/>
      <c r="K11" s="40"/>
      <c r="L11" s="40"/>
    </row>
    <row r="12" spans="2:15" ht="12" customHeight="1" x14ac:dyDescent="0.2">
      <c r="B12" s="148"/>
      <c r="C12" s="35"/>
      <c r="D12" s="35"/>
      <c r="E12" s="149"/>
      <c r="K12" s="40"/>
      <c r="L12" s="40"/>
    </row>
    <row r="13" spans="2:15" ht="12" customHeight="1" x14ac:dyDescent="0.2">
      <c r="B13" s="148"/>
      <c r="C13" s="416" t="s">
        <v>37</v>
      </c>
      <c r="D13" s="417"/>
      <c r="E13" s="418"/>
    </row>
    <row r="14" spans="2:15" ht="12" customHeight="1" x14ac:dyDescent="0.2">
      <c r="B14" s="148" t="s">
        <v>41</v>
      </c>
      <c r="C14" s="445" t="s">
        <v>359</v>
      </c>
      <c r="D14" s="445"/>
      <c r="E14" s="150" t="s">
        <v>43</v>
      </c>
    </row>
    <row r="15" spans="2:15" ht="12" customHeight="1" x14ac:dyDescent="0.2">
      <c r="B15" s="151" t="s">
        <v>47</v>
      </c>
      <c r="C15" s="446"/>
      <c r="D15" s="561"/>
      <c r="E15" s="152"/>
      <c r="M15" s="40"/>
      <c r="N15" s="40"/>
    </row>
    <row r="16" spans="2:15" ht="12" customHeight="1" x14ac:dyDescent="0.2">
      <c r="B16" s="151" t="s">
        <v>51</v>
      </c>
      <c r="C16" s="446"/>
      <c r="D16" s="561"/>
      <c r="E16" s="152"/>
      <c r="O16" s="40"/>
    </row>
    <row r="17" spans="2:15" ht="12" customHeight="1" x14ac:dyDescent="0.2">
      <c r="B17" s="151" t="s">
        <v>55</v>
      </c>
      <c r="C17" s="446"/>
      <c r="D17" s="561"/>
      <c r="E17" s="152"/>
      <c r="M17" s="40"/>
      <c r="N17" s="40"/>
    </row>
    <row r="18" spans="2:15" ht="12" customHeight="1" x14ac:dyDescent="0.2">
      <c r="B18" s="151" t="s">
        <v>58</v>
      </c>
      <c r="C18" s="446"/>
      <c r="D18" s="561"/>
      <c r="E18" s="152"/>
      <c r="M18" s="40"/>
      <c r="N18" s="40"/>
      <c r="O18" s="40"/>
    </row>
    <row r="19" spans="2:15" ht="12" customHeight="1" x14ac:dyDescent="0.2">
      <c r="B19" s="151" t="s">
        <v>61</v>
      </c>
      <c r="C19" s="446"/>
      <c r="D19" s="561"/>
      <c r="E19" s="152"/>
      <c r="M19" s="40"/>
      <c r="N19" s="40"/>
      <c r="O19" s="40"/>
    </row>
    <row r="20" spans="2:15" ht="12" customHeight="1" x14ac:dyDescent="0.2">
      <c r="B20" s="151" t="s">
        <v>75</v>
      </c>
      <c r="C20" s="449" t="s">
        <v>76</v>
      </c>
      <c r="D20" s="450"/>
      <c r="E20" s="270">
        <f>100%-SUM(E15:E19)</f>
        <v>1</v>
      </c>
      <c r="M20" s="40"/>
      <c r="N20" s="40"/>
      <c r="O20" s="40"/>
    </row>
    <row r="21" spans="2:15" ht="13.5" customHeight="1" x14ac:dyDescent="0.2">
      <c r="B21" s="151"/>
      <c r="C21" s="70"/>
      <c r="D21" s="70"/>
      <c r="E21" s="154"/>
      <c r="M21" s="40"/>
      <c r="N21" s="40"/>
      <c r="O21" s="40"/>
    </row>
    <row r="22" spans="2:15" x14ac:dyDescent="0.2">
      <c r="B22" s="148" t="s">
        <v>390</v>
      </c>
      <c r="C22" s="567" t="str">
        <f>IFERROR(VLOOKUP(C6,$K$2:$O$5,4,FALSE),"")</f>
        <v/>
      </c>
      <c r="D22" s="567"/>
      <c r="E22" s="568"/>
      <c r="O22" s="40"/>
    </row>
    <row r="23" spans="2:15" ht="12.75" customHeight="1" x14ac:dyDescent="0.2">
      <c r="B23" s="148"/>
      <c r="C23" s="70"/>
      <c r="D23" s="70"/>
      <c r="E23" s="154"/>
      <c r="M23" s="40"/>
      <c r="N23" s="40"/>
    </row>
    <row r="24" spans="2:15" ht="26.25" customHeight="1" x14ac:dyDescent="0.2">
      <c r="B24" s="148"/>
      <c r="C24" s="443" t="s">
        <v>87</v>
      </c>
      <c r="D24" s="443"/>
      <c r="E24" s="444"/>
      <c r="O24" s="40"/>
    </row>
    <row r="25" spans="2:15" x14ac:dyDescent="0.2">
      <c r="B25" s="159"/>
      <c r="C25" s="435"/>
      <c r="D25" s="435"/>
      <c r="E25" s="436"/>
      <c r="M25" s="40"/>
      <c r="N25" s="40"/>
      <c r="O25" s="40"/>
    </row>
    <row r="26" spans="2:15" x14ac:dyDescent="0.2">
      <c r="B26" s="159"/>
      <c r="C26" s="437" t="s">
        <v>93</v>
      </c>
      <c r="D26" s="437"/>
      <c r="E26" s="438"/>
      <c r="M26" s="40"/>
      <c r="N26" s="40"/>
      <c r="O26" s="40"/>
    </row>
    <row r="27" spans="2:15" ht="27" customHeight="1" thickBot="1" x14ac:dyDescent="0.25">
      <c r="B27" s="160" t="s">
        <v>95</v>
      </c>
      <c r="C27" s="213" t="s">
        <v>448</v>
      </c>
      <c r="D27" s="213"/>
      <c r="E27" s="214" t="s">
        <v>449</v>
      </c>
      <c r="M27" s="40"/>
      <c r="N27" s="40"/>
      <c r="O27" s="40"/>
    </row>
    <row r="28" spans="2:15" x14ac:dyDescent="0.2">
      <c r="B28" s="162" t="s">
        <v>97</v>
      </c>
      <c r="C28" s="1"/>
      <c r="D28" s="34"/>
      <c r="E28" s="271"/>
      <c r="M28" s="40"/>
      <c r="N28" s="40"/>
      <c r="O28" s="40"/>
    </row>
    <row r="29" spans="2:15" x14ac:dyDescent="0.2">
      <c r="B29" s="162" t="s">
        <v>99</v>
      </c>
      <c r="C29" s="2"/>
      <c r="D29" s="34"/>
      <c r="E29" s="272"/>
      <c r="M29" s="40"/>
      <c r="N29" s="40"/>
      <c r="O29" s="40"/>
    </row>
    <row r="30" spans="2:15" x14ac:dyDescent="0.2">
      <c r="B30" s="165" t="s">
        <v>101</v>
      </c>
      <c r="C30" s="41">
        <f>+C28-C29</f>
        <v>0</v>
      </c>
      <c r="D30" s="34"/>
      <c r="E30" s="166">
        <f>+E28-E29</f>
        <v>0</v>
      </c>
      <c r="M30" s="40"/>
      <c r="N30" s="40"/>
      <c r="O30" s="40"/>
    </row>
    <row r="31" spans="2:15" x14ac:dyDescent="0.2">
      <c r="B31" s="162" t="s">
        <v>103</v>
      </c>
      <c r="C31" s="6"/>
      <c r="D31" s="34"/>
      <c r="E31" s="273"/>
      <c r="M31" s="40"/>
      <c r="N31" s="40"/>
      <c r="O31" s="40"/>
    </row>
    <row r="32" spans="2:15" x14ac:dyDescent="0.2">
      <c r="B32" s="162" t="s">
        <v>105</v>
      </c>
      <c r="C32" s="3"/>
      <c r="D32" s="34"/>
      <c r="E32" s="274"/>
      <c r="M32" s="40"/>
      <c r="N32" s="40"/>
      <c r="O32" s="40"/>
    </row>
    <row r="33" spans="2:15" x14ac:dyDescent="0.2">
      <c r="B33" s="165" t="s">
        <v>107</v>
      </c>
      <c r="C33" s="41">
        <f>+C30-C31-C32</f>
        <v>0</v>
      </c>
      <c r="D33" s="34"/>
      <c r="E33" s="166">
        <f>+E30-E31-E32</f>
        <v>0</v>
      </c>
      <c r="M33" s="40"/>
      <c r="N33" s="40"/>
      <c r="O33" s="40"/>
    </row>
    <row r="34" spans="2:15" x14ac:dyDescent="0.2">
      <c r="B34" s="162" t="s">
        <v>111</v>
      </c>
      <c r="C34" s="3"/>
      <c r="D34" s="34"/>
      <c r="E34" s="274"/>
      <c r="M34" s="40"/>
      <c r="N34" s="40"/>
      <c r="O34" s="40"/>
    </row>
    <row r="35" spans="2:15" x14ac:dyDescent="0.2">
      <c r="B35" s="162" t="s">
        <v>113</v>
      </c>
      <c r="C35" s="44">
        <f>C36-C37</f>
        <v>0</v>
      </c>
      <c r="D35" s="34"/>
      <c r="E35" s="170">
        <f>E36-E37</f>
        <v>0</v>
      </c>
      <c r="O35" s="40"/>
    </row>
    <row r="36" spans="2:15" ht="12" customHeight="1" x14ac:dyDescent="0.2">
      <c r="B36" s="171" t="s">
        <v>115</v>
      </c>
      <c r="C36" s="1"/>
      <c r="D36" s="34"/>
      <c r="E36" s="271"/>
      <c r="M36" s="40"/>
      <c r="N36" s="40"/>
    </row>
    <row r="37" spans="2:15" s="36" customFormat="1" ht="12" customHeight="1" x14ac:dyDescent="0.2">
      <c r="B37" s="171" t="s">
        <v>117</v>
      </c>
      <c r="C37" s="2"/>
      <c r="D37" s="34"/>
      <c r="E37" s="272"/>
      <c r="K37" s="30"/>
      <c r="L37" s="30"/>
      <c r="M37" s="40"/>
      <c r="N37" s="40"/>
      <c r="O37" s="40"/>
    </row>
    <row r="38" spans="2:15" ht="12" customHeight="1" x14ac:dyDescent="0.2">
      <c r="B38" s="165" t="s">
        <v>119</v>
      </c>
      <c r="C38" s="41">
        <f>+C33+C34+C35</f>
        <v>0</v>
      </c>
      <c r="D38" s="34"/>
      <c r="E38" s="166">
        <f>+E33+E34+E35</f>
        <v>0</v>
      </c>
      <c r="M38" s="40"/>
      <c r="N38" s="40"/>
      <c r="O38" s="40"/>
    </row>
    <row r="39" spans="2:15" x14ac:dyDescent="0.2">
      <c r="B39" s="162" t="s">
        <v>121</v>
      </c>
      <c r="C39" s="3"/>
      <c r="D39" s="34"/>
      <c r="E39" s="274"/>
      <c r="O39" s="40"/>
    </row>
    <row r="40" spans="2:15" x14ac:dyDescent="0.2">
      <c r="B40" s="165" t="s">
        <v>123</v>
      </c>
      <c r="C40" s="41">
        <f>C38-C39</f>
        <v>0</v>
      </c>
      <c r="D40" s="34"/>
      <c r="E40" s="166">
        <f>E38-E39</f>
        <v>0</v>
      </c>
    </row>
    <row r="41" spans="2:15" x14ac:dyDescent="0.2">
      <c r="B41" s="159"/>
      <c r="C41" s="34"/>
      <c r="D41" s="34"/>
      <c r="E41" s="176"/>
    </row>
    <row r="42" spans="2:15" s="40" customFormat="1" ht="31.5" customHeight="1" x14ac:dyDescent="0.2">
      <c r="B42" s="159"/>
      <c r="C42" s="443" t="s">
        <v>391</v>
      </c>
      <c r="D42" s="443"/>
      <c r="E42" s="444"/>
      <c r="K42" s="30"/>
      <c r="L42" s="30"/>
      <c r="M42" s="30"/>
      <c r="N42" s="30"/>
      <c r="O42" s="30"/>
    </row>
    <row r="43" spans="2:15" s="40" customFormat="1" ht="27" customHeight="1" thickBot="1" x14ac:dyDescent="0.25">
      <c r="B43" s="160" t="s">
        <v>127</v>
      </c>
      <c r="C43" s="242" t="s">
        <v>448</v>
      </c>
      <c r="D43" s="213"/>
      <c r="E43" s="243" t="s">
        <v>449</v>
      </c>
      <c r="K43" s="30"/>
      <c r="L43" s="30"/>
      <c r="M43" s="30"/>
      <c r="N43" s="30"/>
      <c r="O43" s="30"/>
    </row>
    <row r="44" spans="2:15" x14ac:dyDescent="0.2">
      <c r="B44" s="177" t="s">
        <v>129</v>
      </c>
      <c r="C44" s="1"/>
      <c r="D44" s="34"/>
      <c r="E44" s="271"/>
    </row>
    <row r="45" spans="2:15" s="40" customFormat="1" x14ac:dyDescent="0.2">
      <c r="B45" s="177" t="s">
        <v>131</v>
      </c>
      <c r="C45" s="4"/>
      <c r="D45" s="34"/>
      <c r="E45" s="190"/>
      <c r="K45" s="30"/>
      <c r="L45" s="30"/>
      <c r="O45" s="30"/>
    </row>
    <row r="46" spans="2:15" x14ac:dyDescent="0.2">
      <c r="B46" s="177" t="s">
        <v>133</v>
      </c>
      <c r="C46" s="4"/>
      <c r="D46" s="34"/>
      <c r="E46" s="190"/>
      <c r="M46" s="40"/>
      <c r="N46" s="40"/>
      <c r="O46" s="40"/>
    </row>
    <row r="47" spans="2:15" x14ac:dyDescent="0.2">
      <c r="B47" s="177" t="s">
        <v>135</v>
      </c>
      <c r="C47" s="4"/>
      <c r="D47" s="34"/>
      <c r="E47" s="190"/>
      <c r="M47" s="40"/>
      <c r="N47" s="40"/>
      <c r="O47" s="40"/>
    </row>
    <row r="48" spans="2:15" x14ac:dyDescent="0.2">
      <c r="B48" s="179" t="s">
        <v>137</v>
      </c>
      <c r="C48" s="46">
        <f>SUM(C44:C47)</f>
        <v>0</v>
      </c>
      <c r="D48" s="34"/>
      <c r="E48" s="180">
        <f>SUM(E44:E47)</f>
        <v>0</v>
      </c>
      <c r="M48" s="40"/>
      <c r="N48" s="40"/>
      <c r="O48" s="40"/>
    </row>
    <row r="49" spans="2:15" x14ac:dyDescent="0.2">
      <c r="B49" s="159"/>
      <c r="C49" s="47"/>
      <c r="D49" s="34"/>
      <c r="E49" s="181"/>
      <c r="M49" s="40"/>
      <c r="N49" s="40"/>
      <c r="O49" s="40"/>
    </row>
    <row r="50" spans="2:15" s="40" customFormat="1" x14ac:dyDescent="0.2">
      <c r="B50" s="182" t="s">
        <v>140</v>
      </c>
      <c r="C50" s="1"/>
      <c r="D50" s="34"/>
      <c r="E50" s="271"/>
      <c r="K50" s="30"/>
      <c r="L50" s="30"/>
    </row>
    <row r="51" spans="2:15" x14ac:dyDescent="0.2">
      <c r="B51" s="183" t="s">
        <v>392</v>
      </c>
      <c r="C51" s="4"/>
      <c r="D51" s="34"/>
      <c r="E51" s="190"/>
      <c r="M51" s="40"/>
      <c r="N51" s="40"/>
      <c r="O51" s="40"/>
    </row>
    <row r="52" spans="2:15" s="40" customFormat="1" x14ac:dyDescent="0.2">
      <c r="B52" s="184" t="s">
        <v>393</v>
      </c>
      <c r="C52" s="4"/>
      <c r="D52" s="34"/>
      <c r="E52" s="190"/>
      <c r="K52" s="30"/>
      <c r="L52" s="30"/>
    </row>
    <row r="53" spans="2:15" s="40" customFormat="1" ht="15.75" customHeight="1" x14ac:dyDescent="0.2">
      <c r="B53" s="184" t="s">
        <v>146</v>
      </c>
      <c r="C53" s="2"/>
      <c r="D53" s="34"/>
      <c r="E53" s="272"/>
      <c r="K53" s="30"/>
      <c r="L53" s="30"/>
    </row>
    <row r="54" spans="2:15" ht="14.25" customHeight="1" x14ac:dyDescent="0.2">
      <c r="B54" s="179" t="s">
        <v>148</v>
      </c>
      <c r="C54" s="46">
        <f>SUM(C50:C53)</f>
        <v>0</v>
      </c>
      <c r="D54" s="34"/>
      <c r="E54" s="180">
        <f>SUM(E50:E53)</f>
        <v>0</v>
      </c>
      <c r="O54" s="40"/>
    </row>
    <row r="55" spans="2:15" ht="12.75" customHeight="1" x14ac:dyDescent="0.2">
      <c r="B55" s="179"/>
      <c r="C55" s="46"/>
      <c r="D55" s="34"/>
      <c r="E55" s="180"/>
    </row>
    <row r="56" spans="2:15" x14ac:dyDescent="0.2">
      <c r="B56" s="179" t="s">
        <v>150</v>
      </c>
      <c r="C56" s="4"/>
      <c r="D56" s="34"/>
      <c r="E56" s="178"/>
    </row>
    <row r="57" spans="2:15" x14ac:dyDescent="0.2">
      <c r="B57" s="179"/>
      <c r="C57" s="46"/>
      <c r="D57" s="34"/>
      <c r="E57" s="180"/>
    </row>
    <row r="58" spans="2:15" x14ac:dyDescent="0.2">
      <c r="B58" s="179" t="s">
        <v>153</v>
      </c>
      <c r="C58" s="4"/>
      <c r="D58" s="34"/>
      <c r="E58" s="178"/>
    </row>
    <row r="59" spans="2:15" x14ac:dyDescent="0.2">
      <c r="B59" s="159"/>
      <c r="C59" s="47"/>
      <c r="D59" s="34"/>
      <c r="E59" s="181"/>
    </row>
    <row r="60" spans="2:15" x14ac:dyDescent="0.2">
      <c r="B60" s="186" t="s">
        <v>155</v>
      </c>
      <c r="C60" s="46">
        <f>SUM(C48,C54,C56,C58)</f>
        <v>0</v>
      </c>
      <c r="D60" s="34"/>
      <c r="E60" s="180">
        <f>SUM(E48,E54,E56,E58)</f>
        <v>0</v>
      </c>
    </row>
    <row r="61" spans="2:15" s="40" customFormat="1" x14ac:dyDescent="0.2">
      <c r="B61" s="187"/>
      <c r="C61" s="47"/>
      <c r="D61" s="34"/>
      <c r="E61" s="181"/>
      <c r="K61" s="30"/>
      <c r="L61" s="30"/>
      <c r="M61" s="30"/>
      <c r="N61" s="30"/>
      <c r="O61" s="30"/>
    </row>
    <row r="62" spans="2:15" ht="12" customHeight="1" x14ac:dyDescent="0.2">
      <c r="B62" s="188" t="s">
        <v>394</v>
      </c>
      <c r="C62" s="4"/>
      <c r="D62" s="34"/>
      <c r="E62" s="190"/>
    </row>
    <row r="63" spans="2:15" s="40" customFormat="1" ht="10.5" customHeight="1" x14ac:dyDescent="0.2">
      <c r="B63" s="188" t="s">
        <v>167</v>
      </c>
      <c r="C63" s="4"/>
      <c r="D63" s="34"/>
      <c r="E63" s="190"/>
      <c r="K63" s="30"/>
      <c r="L63" s="30"/>
      <c r="M63" s="30"/>
      <c r="N63" s="30"/>
      <c r="O63" s="30"/>
    </row>
    <row r="64" spans="2:15" s="40" customFormat="1" ht="10.5" customHeight="1" x14ac:dyDescent="0.2">
      <c r="B64" s="188" t="s">
        <v>169</v>
      </c>
      <c r="C64" s="4"/>
      <c r="D64" s="34"/>
      <c r="E64" s="190"/>
      <c r="K64" s="30"/>
      <c r="L64" s="30"/>
      <c r="M64" s="30"/>
      <c r="N64" s="30"/>
      <c r="O64" s="30"/>
    </row>
    <row r="65" spans="2:15" s="40" customFormat="1" ht="10.5" customHeight="1" x14ac:dyDescent="0.2">
      <c r="B65" s="189" t="s">
        <v>171</v>
      </c>
      <c r="C65" s="4"/>
      <c r="D65" s="34"/>
      <c r="E65" s="190"/>
      <c r="K65" s="30"/>
      <c r="L65" s="30"/>
      <c r="M65" s="30"/>
      <c r="N65" s="30"/>
      <c r="O65" s="30"/>
    </row>
    <row r="66" spans="2:15" s="40" customFormat="1" ht="10.5" customHeight="1" x14ac:dyDescent="0.2">
      <c r="B66" s="188" t="s">
        <v>173</v>
      </c>
      <c r="C66" s="4"/>
      <c r="D66" s="34"/>
      <c r="E66" s="190"/>
      <c r="K66" s="30"/>
      <c r="L66" s="30"/>
      <c r="M66" s="30"/>
      <c r="N66" s="30"/>
      <c r="O66" s="30"/>
    </row>
    <row r="67" spans="2:15" s="40" customFormat="1" ht="10.5" customHeight="1" x14ac:dyDescent="0.2">
      <c r="B67" s="165" t="s">
        <v>175</v>
      </c>
      <c r="C67" s="46">
        <f>SUM(C62,C63:C64,C66:C66)</f>
        <v>0</v>
      </c>
      <c r="D67" s="34"/>
      <c r="E67" s="180">
        <f>SUM(E62,E63:E64,E66:E66)</f>
        <v>0</v>
      </c>
      <c r="K67" s="30"/>
      <c r="L67" s="30"/>
      <c r="M67" s="30"/>
      <c r="N67" s="30"/>
      <c r="O67" s="30"/>
    </row>
    <row r="68" spans="2:15" ht="12.75" customHeight="1" x14ac:dyDescent="0.2">
      <c r="B68" s="162"/>
      <c r="C68" s="47"/>
      <c r="D68" s="34"/>
      <c r="E68" s="181"/>
    </row>
    <row r="69" spans="2:15" s="40" customFormat="1" x14ac:dyDescent="0.2">
      <c r="B69" s="165" t="s">
        <v>178</v>
      </c>
      <c r="C69" s="4"/>
      <c r="D69" s="34"/>
      <c r="E69" s="190"/>
      <c r="K69" s="30"/>
      <c r="L69" s="30"/>
      <c r="M69" s="30"/>
      <c r="N69" s="30"/>
      <c r="O69" s="30"/>
    </row>
    <row r="70" spans="2:15" x14ac:dyDescent="0.2">
      <c r="B70" s="165"/>
      <c r="C70" s="47"/>
      <c r="D70" s="34"/>
      <c r="E70" s="181"/>
    </row>
    <row r="71" spans="2:15" s="40" customFormat="1" ht="12.75" customHeight="1" x14ac:dyDescent="0.2">
      <c r="B71" s="165" t="s">
        <v>181</v>
      </c>
      <c r="C71" s="5"/>
      <c r="D71" s="34"/>
      <c r="E71" s="169"/>
      <c r="K71" s="30"/>
      <c r="L71" s="30"/>
      <c r="M71" s="30"/>
      <c r="N71" s="30"/>
      <c r="O71" s="30"/>
    </row>
    <row r="72" spans="2:15" s="40" customFormat="1" x14ac:dyDescent="0.2">
      <c r="B72" s="162"/>
      <c r="C72" s="47"/>
      <c r="D72" s="34"/>
      <c r="E72" s="181"/>
      <c r="K72" s="30"/>
      <c r="L72" s="30"/>
      <c r="M72" s="30"/>
      <c r="N72" s="30"/>
      <c r="O72" s="30"/>
    </row>
    <row r="73" spans="2:15" s="40" customFormat="1" x14ac:dyDescent="0.2">
      <c r="B73" s="171" t="s">
        <v>184</v>
      </c>
      <c r="C73" s="4"/>
      <c r="D73" s="34"/>
      <c r="E73" s="190"/>
      <c r="K73" s="30"/>
      <c r="L73" s="30"/>
      <c r="M73" s="30"/>
      <c r="N73" s="30"/>
      <c r="O73" s="30"/>
    </row>
    <row r="74" spans="2:15" s="40" customFormat="1" x14ac:dyDescent="0.2">
      <c r="B74" s="191" t="s">
        <v>186</v>
      </c>
      <c r="C74" s="4"/>
      <c r="D74" s="34"/>
      <c r="E74" s="178"/>
      <c r="K74" s="30"/>
      <c r="L74" s="30"/>
      <c r="M74" s="30"/>
      <c r="N74" s="30"/>
      <c r="O74" s="30"/>
    </row>
    <row r="75" spans="2:15" s="40" customFormat="1" x14ac:dyDescent="0.2">
      <c r="B75" s="171" t="s">
        <v>188</v>
      </c>
      <c r="C75" s="4"/>
      <c r="D75" s="34"/>
      <c r="E75" s="190"/>
      <c r="K75" s="30"/>
      <c r="L75" s="30"/>
      <c r="M75" s="30"/>
      <c r="N75" s="30"/>
      <c r="O75" s="30"/>
    </row>
    <row r="76" spans="2:15" s="40" customFormat="1" x14ac:dyDescent="0.2">
      <c r="B76" s="191" t="s">
        <v>190</v>
      </c>
      <c r="C76" s="4"/>
      <c r="D76" s="34"/>
      <c r="E76" s="178"/>
      <c r="K76" s="30"/>
      <c r="L76" s="30"/>
      <c r="M76" s="30"/>
      <c r="N76" s="30"/>
      <c r="O76" s="30"/>
    </row>
    <row r="77" spans="2:15" s="40" customFormat="1" x14ac:dyDescent="0.2">
      <c r="B77" s="191" t="s">
        <v>370</v>
      </c>
      <c r="C77" s="4"/>
      <c r="D77" s="34"/>
      <c r="E77" s="178"/>
      <c r="K77" s="30"/>
      <c r="L77" s="30"/>
      <c r="M77" s="30"/>
      <c r="N77" s="30"/>
      <c r="O77" s="30"/>
    </row>
    <row r="78" spans="2:15" s="40" customFormat="1" x14ac:dyDescent="0.2">
      <c r="B78" s="165" t="s">
        <v>194</v>
      </c>
      <c r="C78" s="46">
        <f>SUM(C73,C75)</f>
        <v>0</v>
      </c>
      <c r="D78" s="34"/>
      <c r="E78" s="180">
        <f>SUM(E73,E75)</f>
        <v>0</v>
      </c>
      <c r="K78" s="30"/>
      <c r="L78" s="30"/>
      <c r="M78" s="30"/>
      <c r="N78" s="30"/>
      <c r="O78" s="30"/>
    </row>
    <row r="79" spans="2:15" s="40" customFormat="1" ht="11.25" customHeight="1" x14ac:dyDescent="0.2">
      <c r="B79" s="165"/>
      <c r="C79" s="46"/>
      <c r="D79" s="34"/>
      <c r="E79" s="180"/>
      <c r="G79" s="30"/>
      <c r="K79" s="30"/>
      <c r="L79" s="30"/>
      <c r="M79" s="30"/>
      <c r="N79" s="30"/>
      <c r="O79" s="30"/>
    </row>
    <row r="80" spans="2:15" s="40" customFormat="1" ht="12" customHeight="1" x14ac:dyDescent="0.2">
      <c r="B80" s="165" t="s">
        <v>197</v>
      </c>
      <c r="C80" s="4"/>
      <c r="D80" s="34"/>
      <c r="E80" s="178"/>
      <c r="K80" s="30"/>
      <c r="L80" s="30"/>
      <c r="M80" s="30"/>
      <c r="N80" s="30"/>
      <c r="O80" s="30"/>
    </row>
    <row r="81" spans="2:15" s="40" customFormat="1" x14ac:dyDescent="0.2">
      <c r="B81" s="165"/>
      <c r="C81" s="46"/>
      <c r="D81" s="34"/>
      <c r="E81" s="180"/>
      <c r="K81" s="30"/>
      <c r="L81" s="30"/>
      <c r="M81" s="30"/>
      <c r="N81" s="30"/>
      <c r="O81" s="30"/>
    </row>
    <row r="82" spans="2:15" ht="12" customHeight="1" x14ac:dyDescent="0.2">
      <c r="B82" s="275" t="s">
        <v>200</v>
      </c>
      <c r="C82" s="4"/>
      <c r="D82" s="34"/>
      <c r="E82" s="178"/>
    </row>
    <row r="83" spans="2:15" s="40" customFormat="1" ht="15.75" customHeight="1" x14ac:dyDescent="0.2">
      <c r="B83" s="159"/>
      <c r="C83" s="47"/>
      <c r="D83" s="34"/>
      <c r="E83" s="181"/>
      <c r="K83" s="30"/>
      <c r="L83" s="30"/>
      <c r="M83" s="30"/>
      <c r="N83" s="30"/>
      <c r="O83" s="30"/>
    </row>
    <row r="84" spans="2:15" s="40" customFormat="1" x14ac:dyDescent="0.2">
      <c r="B84" s="165" t="s">
        <v>203</v>
      </c>
      <c r="C84" s="46">
        <f>SUM(C67,C69,C71,C78,C80,C82)</f>
        <v>0</v>
      </c>
      <c r="D84" s="34"/>
      <c r="E84" s="180">
        <f>SUM(E67,E69,E71,E78,E80,E82)</f>
        <v>0</v>
      </c>
      <c r="K84" s="30"/>
      <c r="L84" s="30"/>
      <c r="M84" s="30"/>
      <c r="N84" s="30"/>
      <c r="O84" s="30"/>
    </row>
    <row r="85" spans="2:15" s="40" customFormat="1" x14ac:dyDescent="0.2">
      <c r="B85" s="165"/>
      <c r="C85" s="50"/>
      <c r="D85" s="34"/>
      <c r="E85" s="192"/>
      <c r="K85" s="30"/>
      <c r="L85" s="30"/>
      <c r="M85" s="30"/>
      <c r="N85" s="30"/>
      <c r="O85" s="30"/>
    </row>
    <row r="86" spans="2:15" ht="14.25" customHeight="1" x14ac:dyDescent="0.2">
      <c r="B86" s="276" t="s">
        <v>206</v>
      </c>
      <c r="C86" s="51" t="str">
        <f>IF(ROUND((C60-C84)/2,1)=0,"Balansas",C60-C84)</f>
        <v>Balansas</v>
      </c>
      <c r="D86" s="34"/>
      <c r="E86" s="193" t="str">
        <f>IF(ROUND((E60-E84)/2,1)=0,"Balansas",E60-E84)</f>
        <v>Balansas</v>
      </c>
    </row>
    <row r="87" spans="2:15" ht="5.25" customHeight="1" x14ac:dyDescent="0.2">
      <c r="B87" s="159"/>
      <c r="C87" s="34"/>
      <c r="D87" s="34"/>
      <c r="E87" s="176"/>
    </row>
    <row r="88" spans="2:15" x14ac:dyDescent="0.2">
      <c r="B88" s="159"/>
      <c r="C88" s="34"/>
      <c r="D88" s="34"/>
      <c r="E88" s="176"/>
    </row>
    <row r="89" spans="2:15" ht="12.75" customHeight="1" x14ac:dyDescent="0.2">
      <c r="B89" s="277"/>
      <c r="C89" s="34"/>
      <c r="D89" s="34"/>
      <c r="E89" s="176"/>
    </row>
    <row r="90" spans="2:15" ht="26.25" customHeight="1" x14ac:dyDescent="0.2">
      <c r="B90" s="278"/>
      <c r="C90" s="564" t="s">
        <v>391</v>
      </c>
      <c r="D90" s="564"/>
      <c r="E90" s="565"/>
    </row>
    <row r="91" spans="2:15" ht="27" customHeight="1" thickBot="1" x14ac:dyDescent="0.25">
      <c r="B91" s="279" t="s">
        <v>212</v>
      </c>
      <c r="C91" s="213" t="str">
        <f>C27</f>
        <v>Praėjęs ataskaitinis laikotarpis 2021 m.</v>
      </c>
      <c r="D91" s="213"/>
      <c r="E91" s="214" t="str">
        <f>E27</f>
        <v>Ataskaitinis laikotarpis 2022 m.</v>
      </c>
    </row>
    <row r="92" spans="2:15" s="40" customFormat="1" ht="24" x14ac:dyDescent="0.2">
      <c r="B92" s="196" t="s">
        <v>214</v>
      </c>
      <c r="C92" s="4"/>
      <c r="D92" s="34"/>
      <c r="E92" s="190"/>
      <c r="K92" s="30"/>
      <c r="L92" s="30"/>
      <c r="M92" s="30"/>
      <c r="N92" s="30"/>
      <c r="O92" s="30"/>
    </row>
    <row r="93" spans="2:15" s="40" customFormat="1" x14ac:dyDescent="0.2">
      <c r="B93" s="280"/>
      <c r="C93" s="281"/>
      <c r="D93" s="10"/>
      <c r="E93" s="282"/>
      <c r="K93" s="30"/>
      <c r="L93" s="30"/>
      <c r="M93" s="30"/>
      <c r="N93" s="30"/>
      <c r="O93" s="30"/>
    </row>
    <row r="94" spans="2:15" s="40" customFormat="1" x14ac:dyDescent="0.2">
      <c r="B94" s="199" t="s">
        <v>217</v>
      </c>
      <c r="C94" s="4"/>
      <c r="D94" s="34"/>
      <c r="E94" s="178"/>
      <c r="K94" s="30"/>
      <c r="L94" s="30"/>
      <c r="M94" s="30"/>
      <c r="N94" s="30"/>
      <c r="O94" s="30"/>
    </row>
    <row r="95" spans="2:15" s="40" customFormat="1" ht="14.25" customHeight="1" x14ac:dyDescent="0.2">
      <c r="B95" s="159"/>
      <c r="C95" s="47"/>
      <c r="D95" s="10"/>
      <c r="E95" s="181"/>
      <c r="K95" s="30"/>
      <c r="L95" s="30"/>
      <c r="M95" s="30"/>
      <c r="N95" s="30"/>
      <c r="O95" s="30"/>
    </row>
    <row r="96" spans="2:15" s="40" customFormat="1" x14ac:dyDescent="0.2">
      <c r="B96" s="283" t="s">
        <v>395</v>
      </c>
      <c r="C96" s="4"/>
      <c r="D96" s="34"/>
      <c r="E96" s="178"/>
      <c r="K96" s="30"/>
      <c r="L96" s="30"/>
      <c r="M96" s="30"/>
      <c r="N96" s="30"/>
      <c r="O96" s="30"/>
    </row>
    <row r="97" spans="2:15" s="40" customFormat="1" ht="14.25" customHeight="1" x14ac:dyDescent="0.2">
      <c r="B97" s="159"/>
      <c r="C97" s="47"/>
      <c r="D97" s="10"/>
      <c r="E97" s="181"/>
      <c r="K97" s="30"/>
      <c r="L97" s="30"/>
      <c r="M97" s="30"/>
      <c r="N97" s="30"/>
      <c r="O97" s="30"/>
    </row>
    <row r="98" spans="2:15" s="40" customFormat="1" x14ac:dyDescent="0.2">
      <c r="B98" s="198" t="s">
        <v>396</v>
      </c>
      <c r="C98" s="4"/>
      <c r="D98" s="34"/>
      <c r="E98" s="178"/>
      <c r="K98" s="30"/>
      <c r="L98" s="30"/>
      <c r="M98" s="30"/>
      <c r="N98" s="30"/>
      <c r="O98" s="30"/>
    </row>
    <row r="99" spans="2:15" ht="16.5" customHeight="1" x14ac:dyDescent="0.2">
      <c r="B99" s="159"/>
      <c r="C99" s="10"/>
      <c r="D99" s="10"/>
      <c r="E99" s="284"/>
    </row>
    <row r="100" spans="2:15" s="40" customFormat="1" ht="25.5" customHeight="1" thickBot="1" x14ac:dyDescent="0.25">
      <c r="B100" s="160" t="s">
        <v>228</v>
      </c>
      <c r="C100" s="37" t="str">
        <f>C27</f>
        <v>Praėjęs ataskaitinis laikotarpis 2021 m.</v>
      </c>
      <c r="D100" s="37"/>
      <c r="E100" s="161" t="str">
        <f>E27</f>
        <v>Ataskaitinis laikotarpis 2022 m.</v>
      </c>
      <c r="K100" s="30"/>
      <c r="L100" s="30"/>
      <c r="M100" s="30"/>
      <c r="N100" s="30"/>
      <c r="O100" s="30"/>
    </row>
    <row r="101" spans="2:15" s="40" customFormat="1" ht="12.75" customHeight="1" x14ac:dyDescent="0.2">
      <c r="B101" s="200" t="s">
        <v>229</v>
      </c>
      <c r="C101" s="60"/>
      <c r="D101" s="134"/>
      <c r="E101" s="201"/>
      <c r="K101" s="30"/>
      <c r="L101" s="30"/>
      <c r="M101" s="30"/>
      <c r="N101" s="30"/>
      <c r="O101" s="30"/>
    </row>
    <row r="102" spans="2:15" s="40" customFormat="1" ht="23.25" customHeight="1" x14ac:dyDescent="0.2">
      <c r="B102" s="202" t="s">
        <v>230</v>
      </c>
      <c r="C102" s="61"/>
      <c r="D102" s="48"/>
      <c r="E102" s="178"/>
      <c r="K102" s="30"/>
      <c r="L102" s="30"/>
      <c r="M102" s="30"/>
      <c r="N102" s="30"/>
      <c r="O102" s="30"/>
    </row>
    <row r="103" spans="2:15" ht="24.75" customHeight="1" x14ac:dyDescent="0.2">
      <c r="B103" s="200" t="s">
        <v>232</v>
      </c>
      <c r="C103" s="61"/>
      <c r="D103" s="34"/>
      <c r="E103" s="190"/>
    </row>
    <row r="104" spans="2:15" ht="24" x14ac:dyDescent="0.2">
      <c r="B104" s="285" t="s">
        <v>234</v>
      </c>
      <c r="C104" s="117"/>
      <c r="D104" s="59"/>
      <c r="E104" s="204"/>
    </row>
    <row r="105" spans="2:15" ht="13.5" customHeight="1" x14ac:dyDescent="0.2">
      <c r="B105" s="286"/>
      <c r="C105" s="34"/>
      <c r="D105" s="10"/>
      <c r="E105" s="176"/>
    </row>
    <row r="106" spans="2:15" ht="30.75" customHeight="1" x14ac:dyDescent="0.2">
      <c r="B106" s="287"/>
      <c r="C106" s="443" t="s">
        <v>391</v>
      </c>
      <c r="D106" s="443"/>
      <c r="E106" s="444"/>
    </row>
    <row r="107" spans="2:15" ht="14.25" customHeight="1" thickBot="1" x14ac:dyDescent="0.25">
      <c r="B107" s="160" t="s">
        <v>236</v>
      </c>
      <c r="C107" s="37"/>
      <c r="D107" s="37"/>
      <c r="E107" s="161"/>
    </row>
    <row r="108" spans="2:15" ht="93.75" customHeight="1" x14ac:dyDescent="0.2">
      <c r="B108" s="206" t="s">
        <v>238</v>
      </c>
      <c r="C108" s="433"/>
      <c r="D108" s="433"/>
      <c r="E108" s="434"/>
    </row>
    <row r="109" spans="2:15" ht="12.75" hidden="1" customHeight="1" x14ac:dyDescent="0.2">
      <c r="B109" s="205"/>
      <c r="C109" s="34"/>
      <c r="D109" s="34"/>
      <c r="E109" s="176"/>
    </row>
    <row r="110" spans="2:15" ht="15.75" customHeight="1" thickBot="1" x14ac:dyDescent="0.25">
      <c r="B110" s="288"/>
      <c r="C110" s="54"/>
      <c r="D110" s="54"/>
      <c r="E110" s="289"/>
    </row>
    <row r="111" spans="2:15" ht="14.25" customHeight="1" x14ac:dyDescent="0.2">
      <c r="B111" s="159"/>
      <c r="C111" s="34"/>
      <c r="D111" s="34"/>
      <c r="E111" s="176"/>
    </row>
    <row r="112" spans="2:15" x14ac:dyDescent="0.2">
      <c r="B112" s="144" t="s">
        <v>243</v>
      </c>
      <c r="C112" s="83"/>
      <c r="D112" s="83"/>
      <c r="E112" s="207"/>
    </row>
    <row r="113" spans="2:5" x14ac:dyDescent="0.2">
      <c r="B113" s="159" t="s">
        <v>245</v>
      </c>
      <c r="C113" s="566"/>
      <c r="D113" s="412"/>
      <c r="E113" s="413"/>
    </row>
    <row r="114" spans="2:5" x14ac:dyDescent="0.2">
      <c r="B114" s="159" t="s">
        <v>247</v>
      </c>
      <c r="C114" s="441"/>
      <c r="D114" s="441"/>
      <c r="E114" s="442"/>
    </row>
    <row r="115" spans="2:5" ht="24" x14ac:dyDescent="0.2">
      <c r="B115" s="208" t="s">
        <v>249</v>
      </c>
      <c r="C115" s="429"/>
      <c r="D115" s="429"/>
      <c r="E115" s="430"/>
    </row>
    <row r="116" spans="2:5" ht="24" x14ac:dyDescent="0.2">
      <c r="B116" s="209" t="s">
        <v>251</v>
      </c>
      <c r="C116" s="431"/>
      <c r="D116" s="431"/>
      <c r="E116" s="432"/>
    </row>
    <row r="117" spans="2:5" ht="12.75" thickBot="1" x14ac:dyDescent="0.25">
      <c r="B117" s="210"/>
      <c r="C117" s="211"/>
      <c r="D117" s="211"/>
      <c r="E117" s="212"/>
    </row>
    <row r="120" spans="2:5" ht="14.25" customHeight="1" x14ac:dyDescent="0.2"/>
    <row r="122" spans="2:5" ht="15" customHeight="1" x14ac:dyDescent="0.2"/>
    <row r="125" spans="2:5" ht="12" customHeight="1" x14ac:dyDescent="0.2"/>
    <row r="126" spans="2:5" ht="86.25" customHeight="1" x14ac:dyDescent="0.2"/>
    <row r="129" ht="13.5" customHeight="1" x14ac:dyDescent="0.2"/>
    <row r="134" ht="30" customHeight="1" x14ac:dyDescent="0.2"/>
    <row r="135" ht="1.9" customHeight="1" x14ac:dyDescent="0.2"/>
    <row r="136" ht="8.25" customHeight="1" x14ac:dyDescent="0.2"/>
  </sheetData>
  <sheetProtection algorithmName="SHA-512" hashValue="QrPeQwAkz3WoQa9QBlbyvKc0dHkKV5mULPoqeJka+UukLhoPDtv5G9RgReH5jEDDsFk/b7mHS6dV16OJTlxwHA==" saltValue="5POCtVMb0obPRQy0HgaqUw==" spinCount="100000" sheet="1" selectLockedCells="1"/>
  <dataConsolidate/>
  <mergeCells count="27">
    <mergeCell ref="C114:E114"/>
    <mergeCell ref="C115:E115"/>
    <mergeCell ref="C116:E116"/>
    <mergeCell ref="D2:E2"/>
    <mergeCell ref="C26:E26"/>
    <mergeCell ref="C42:E42"/>
    <mergeCell ref="C90:E90"/>
    <mergeCell ref="C106:E106"/>
    <mergeCell ref="C108:E108"/>
    <mergeCell ref="C113:E113"/>
    <mergeCell ref="C18:D18"/>
    <mergeCell ref="C19:D19"/>
    <mergeCell ref="C20:D20"/>
    <mergeCell ref="C22:E22"/>
    <mergeCell ref="C24:E24"/>
    <mergeCell ref="C25:E25"/>
    <mergeCell ref="C17:D17"/>
    <mergeCell ref="B4:E4"/>
    <mergeCell ref="C6:E6"/>
    <mergeCell ref="C7:E7"/>
    <mergeCell ref="C8:E8"/>
    <mergeCell ref="C10:E10"/>
    <mergeCell ref="C11:E11"/>
    <mergeCell ref="C13:E13"/>
    <mergeCell ref="C14:D14"/>
    <mergeCell ref="C15:D15"/>
    <mergeCell ref="C16:D16"/>
  </mergeCells>
  <conditionalFormatting sqref="C86 E86">
    <cfRule type="cellIs" dxfId="0" priority="1" stopIfTrue="1" operator="notEqual">
      <formula>"Balansas"</formula>
    </cfRule>
  </conditionalFormatting>
  <dataValidations xWindow="730" yWindow="615" count="7">
    <dataValidation type="list" allowBlank="1" showErrorMessage="1" prompt="Nurodykite pilną įmonės pavadinimą, pvz. Akcinė bendrovė „Pavyzdys“ ar Valstybės įmonė „Pavyzdys“" sqref="C6:E6" xr:uid="{DCC65264-45CF-4A10-B797-E4CC0E1103F0}">
      <formula1>$K$2:$K$5</formula1>
    </dataValidation>
    <dataValidation allowBlank="1" showErrorMessage="1" prompt="Nurodykite įmonės teisinę formą (AB, UAB, VĮ), pasirinkdami iš sąrašo" sqref="C7:E7" xr:uid="{1E4343CA-CA87-4287-BB32-9764CD88FCC8}"/>
    <dataValidation type="whole" allowBlank="1" showErrorMessage="1" prompt="Nurodykite identifikacinį numerį (juridinio asmens kodą)" sqref="C8:E9" xr:uid="{E7C392A6-3692-4ECA-9865-4CF71DBA87AE}">
      <formula1>0</formula1>
      <formula2>9999999999999990000</formula2>
    </dataValidation>
    <dataValidation allowBlank="1" showErrorMessage="1" sqref="B25:B26" xr:uid="{DC9F533A-F3BD-45A2-BC52-D20E52D695A4}"/>
    <dataValidation allowBlank="1" showErrorMessage="1" prompt="Nurodykite įmonės direktoriaus (generalinio direktoriaus) vardą ir pavardę. VĮ miškų urėdijų prašome nurodyti miškų urėdo vardą ir pavardę. Pareigų nurodyti nereikia." sqref="C10:E10" xr:uid="{F0F76370-338B-4EFD-A6E8-A2A84FC33EF0}"/>
    <dataValidation allowBlank="1" showErrorMessage="1" prompt="Nurodykite įmonės vyr. finansininko (vyr. buhalterio) vardą ir pavardę. Pareigų nurodyti nereikia." sqref="C11:E11" xr:uid="{2D40463E-6EEA-4EBB-8AEA-631665F81CB7}"/>
    <dataValidation allowBlank="1" showErrorMessage="1" prompt="Savivaldybei nuosavybės teise priklausančių akcijų valdytoja" sqref="C22:E22" xr:uid="{BA8ED0A9-8821-499F-A145-C5280F0665F7}"/>
  </dataValidations>
  <pageMargins left="0.7" right="0.7" top="0.75" bottom="0.75" header="0.3" footer="0.3"/>
  <pageSetup paperSize="9" scale="63" orientation="portrait" r:id="rId1"/>
  <rowBreaks count="1" manualBreakCount="1">
    <brk id="89" min="1" max="4" man="1"/>
  </rowBreaks>
  <colBreaks count="1" manualBreakCount="1">
    <brk id="5" max="110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C2723AFDCCF4CA6C7EEC604096041" ma:contentTypeVersion="16" ma:contentTypeDescription="Create a new document." ma:contentTypeScope="" ma:versionID="fae353d5bb40fee0c73ea644dd8e22c9">
  <xsd:schema xmlns:xsd="http://www.w3.org/2001/XMLSchema" xmlns:xs="http://www.w3.org/2001/XMLSchema" xmlns:p="http://schemas.microsoft.com/office/2006/metadata/properties" xmlns:ns2="f1908bf9-2dc4-4e3d-b4b9-4cf147fe6e6e" xmlns:ns3="9288e34c-c45f-4c56-ac4f-9af36a368a0a" targetNamespace="http://schemas.microsoft.com/office/2006/metadata/properties" ma:root="true" ma:fieldsID="05c647139718894f99b56ab289dd61a4" ns2:_="" ns3:_="">
    <xsd:import namespace="f1908bf9-2dc4-4e3d-b4b9-4cf147fe6e6e"/>
    <xsd:import namespace="9288e34c-c45f-4c56-ac4f-9af36a368a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08bf9-2dc4-4e3d-b4b9-4cf147fe6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80315e9-bf3b-4d56-9aa6-089adcc4e3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8e34c-c45f-4c56-ac4f-9af36a368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69547a-5bcb-42bf-96bb-e8e2eda65ccb}" ma:internalName="TaxCatchAll" ma:showField="CatchAllData" ma:web="9288e34c-c45f-4c56-ac4f-9af36a368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88e34c-c45f-4c56-ac4f-9af36a368a0a" xsi:nil="true"/>
    <lcf76f155ced4ddcb4097134ff3c332f xmlns="f1908bf9-2dc4-4e3d-b4b9-4cf147fe6e6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094CAE-270D-4771-B8A7-CE1EF9A25C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908bf9-2dc4-4e3d-b4b9-4cf147fe6e6e"/>
    <ds:schemaRef ds:uri="9288e34c-c45f-4c56-ac4f-9af36a368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54465A-719E-4CEF-9285-BE950FE789F0}">
  <ds:schemaRefs>
    <ds:schemaRef ds:uri="http://schemas.microsoft.com/office/2006/metadata/properties"/>
    <ds:schemaRef ds:uri="http://schemas.microsoft.com/office/infopath/2007/PartnerControls"/>
    <ds:schemaRef ds:uri="9288e34c-c45f-4c56-ac4f-9af36a368a0a"/>
    <ds:schemaRef ds:uri="f1908bf9-2dc4-4e3d-b4b9-4cf147fe6e6e"/>
  </ds:schemaRefs>
</ds:datastoreItem>
</file>

<file path=customXml/itemProps3.xml><?xml version="1.0" encoding="utf-8"?>
<ds:datastoreItem xmlns:ds="http://schemas.openxmlformats.org/officeDocument/2006/customXml" ds:itemID="{05D2B7E5-5C56-4332-88D8-549621D2A3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6</vt:i4>
      </vt:variant>
      <vt:variant>
        <vt:lpstr>Įvardytieji diapazonai</vt:lpstr>
      </vt:variant>
      <vt:variant>
        <vt:i4>4</vt:i4>
      </vt:variant>
    </vt:vector>
  </HeadingPairs>
  <TitlesOfParts>
    <vt:vector size="10" baseType="lpstr">
      <vt:lpstr>Finansiniai duomenys</vt:lpstr>
      <vt:lpstr>Finansiniai duomenys(2015-2016)</vt:lpstr>
      <vt:lpstr>Papildoma informacija</vt:lpstr>
      <vt:lpstr>Suteikta parama</vt:lpstr>
      <vt:lpstr>Specialieji įpareigojimai</vt:lpstr>
      <vt:lpstr>Dukterinės bendrovės</vt:lpstr>
      <vt:lpstr>'Dukterinės bendrovės'!Print_Area</vt:lpstr>
      <vt:lpstr>'Finansiniai duomenys'!Print_Area</vt:lpstr>
      <vt:lpstr>'Finansiniai duomenys(2015-2016)'!Print_Area</vt:lpstr>
      <vt:lpstr>'Suteikta parama'!Print_Area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Paulius Šimkūnas</dc:creator>
  <cp:keywords/>
  <dc:description/>
  <cp:lastModifiedBy>Irenos</cp:lastModifiedBy>
  <cp:revision/>
  <cp:lastPrinted>2023-04-18T07:18:38Z</cp:lastPrinted>
  <dcterms:created xsi:type="dcterms:W3CDTF">2014-03-24T16:58:47Z</dcterms:created>
  <dcterms:modified xsi:type="dcterms:W3CDTF">2023-04-18T07:48:17Z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0x010100656C2723AFDCCF4CA6C7EEC604096041</vt:lpwstr>
  </property>
  <property fmtid="{D5CDD505-2E9C-101B-9397-08002B2CF9AE}" pid="3" name="WorkbookGuid">
    <vt:lpwstr>c0382e1e-07fd-4cb4-b757-f4bdeee43814</vt:lpwstr>
  </property>
  <property fmtid="{D5CDD505-2E9C-101B-9397-08002B2CF9AE}" pid="4" name="MediaServiceImageTags">
    <vt:lpwstr/>
  </property>
</Properties>
</file>