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Šios_darbaknygės" defaultThemeVersion="124226"/>
  <mc:AlternateContent xmlns:mc="http://schemas.openxmlformats.org/markup-compatibility/2006">
    <mc:Choice Requires="x15">
      <x15ac:absPath xmlns:x15ac="http://schemas.microsoft.com/office/spreadsheetml/2010/11/ac" url="D:\Alvydas\Documents\ATASKAITOS\2026\"/>
    </mc:Choice>
  </mc:AlternateContent>
  <xr:revisionPtr revIDLastSave="0" documentId="13_ncr:1_{3D045326-7D03-437C-A261-9F46BAF6A263}" xr6:coauthVersionLast="47" xr6:coauthVersionMax="47" xr10:uidLastSave="{00000000-0000-0000-0000-000000000000}"/>
  <workbookProtection workbookAlgorithmName="SHA-512" workbookHashValue="ZHaWt24BT0gGEVQN6D4Zb63Wv4wWmgTQRtzINb7ELrRfFzv2V+vcOp9rdqMxrtYfQmwSUQyWgwBDgcZZICVYxQ==" workbookSaltValue="gJOXLSHtcylmG3AulpRcqg==" workbookSpinCount="100000" lockStructure="1"/>
  <bookViews>
    <workbookView xWindow="-120" yWindow="-120" windowWidth="29040" windowHeight="15840" tabRatio="767"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s>
  <definedNames>
    <definedName name="_xlnm._FilterDatabase" localSheetId="0" hidden="1">'Finansiniai duomenys'!$R$1:$V$1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91029"/>
</workbook>
</file>

<file path=xl/calcChain.xml><?xml version="1.0" encoding="utf-8"?>
<calcChain xmlns="http://schemas.openxmlformats.org/spreadsheetml/2006/main">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96" i="2"/>
  <c r="E83" i="2"/>
  <c r="E60" i="21" s="1"/>
  <c r="C66" i="2"/>
  <c r="C72" i="2" s="1"/>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E46" i="2" s="1"/>
  <c r="C36" i="2"/>
  <c r="C39" i="2" s="1"/>
  <c r="C96" i="2"/>
  <c r="E115" i="2"/>
  <c r="C115" i="2"/>
  <c r="E109" i="2"/>
  <c r="E56" i="2"/>
  <c r="C56" i="2"/>
  <c r="E21" i="2"/>
  <c r="C44" i="17"/>
  <c r="E102" i="2" l="1"/>
  <c r="E64" i="21" s="1"/>
  <c r="C102" i="2"/>
  <c r="C104" i="2" s="1"/>
  <c r="E48" i="21"/>
  <c r="E47" i="21"/>
  <c r="C46" i="2"/>
  <c r="E65" i="17"/>
  <c r="E67" i="17" s="1"/>
  <c r="C65" i="17"/>
  <c r="C67" i="17" s="1"/>
  <c r="D64" i="21"/>
  <c r="D33" i="21"/>
  <c r="E33" i="21" s="1"/>
  <c r="E84" i="22"/>
  <c r="D36" i="21"/>
  <c r="E36" i="21" s="1"/>
  <c r="D52" i="21"/>
  <c r="G54" i="21"/>
  <c r="E50" i="21"/>
  <c r="C116" i="17"/>
  <c r="C118" i="17" s="1"/>
  <c r="E41" i="17"/>
  <c r="E62" i="21"/>
  <c r="D20" i="21"/>
  <c r="E20" i="21" s="1"/>
  <c r="E38" i="23"/>
  <c r="E40" i="23" s="1"/>
  <c r="E72" i="2"/>
  <c r="E118" i="17"/>
  <c r="E48" i="2"/>
  <c r="E39" i="21" s="1"/>
  <c r="E10" i="3"/>
  <c r="E11" i="3"/>
  <c r="C5" i="20"/>
  <c r="C6" i="20"/>
  <c r="E86" i="23"/>
  <c r="E86" i="22"/>
  <c r="D17" i="21"/>
  <c r="E17" i="21" s="1"/>
  <c r="H4" i="21"/>
  <c r="Q66" i="21"/>
  <c r="E104" i="2" l="1"/>
  <c r="E59" i="21"/>
  <c r="E52" i="21"/>
  <c r="E22" i="21"/>
  <c r="C48" i="2"/>
  <c r="E23" i="21" s="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<sst xmlns="http://schemas.openxmlformats.org/spreadsheetml/2006/main" count="1522" uniqueCount="625">
  <si>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</si>
  <si>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</si>
  <si>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</si>
  <si>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</si>
  <si>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</si>
  <si>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</si>
  <si>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</si>
  <si>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</si>
  <si>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</si>
  <si>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</si>
  <si>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</si>
  <si>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</si>
  <si>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</si>
  <si>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</si>
  <si>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</si>
  <si>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</si>
  <si>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</si>
  <si>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</si>
  <si>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</si>
  <si>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</si>
  <si>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</si>
  <si>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</si>
  <si>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</si>
  <si>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</si>
  <si>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</si>
  <si>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</si>
  <si>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</si>
  <si>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</si>
  <si>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</si>
  <si>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</si>
  <si>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</si>
  <si>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</si>
  <si>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</si>
  <si>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</si>
  <si>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</si>
  <si>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</si>
  <si>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</si>
  <si>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</si>
  <si>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</si>
  <si>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</si>
  <si>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</si>
  <si>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</si>
  <si>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</si>
  <si>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</si>
  <si>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</si>
  <si>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</si>
  <si>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</si>
  <si>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</si>
  <si>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</si>
  <si>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</si>
  <si>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</si>
  <si>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</si>
  <si>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</si>
  <si>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</si>
  <si>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</si>
  <si>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</si>
  <si>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</si>
  <si>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</si>
  <si>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</si>
  <si>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</si>
  <si>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</si>
  <si>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</si>
  <si>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</si>
  <si>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</si>
  <si>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</si>
  <si>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</si>
  <si>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</si>
  <si>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</si>
  <si>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</si>
  <si>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</si>
  <si>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</si>
  <si>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</si>
  <si>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</si>
  <si>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</si>
  <si>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</si>
  <si>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</si>
  <si>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</si>
  <si>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</si>
  <si>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</si>
  <si>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</si>
  <si>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</si>
  <si>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</si>
  <si>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</si>
  <si>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</si>
  <si>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</si>
  <si>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</si>
  <si>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</si>
  <si>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</si>
  <si>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</si>
  <si>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</si>
  <si>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</si>
  <si>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</si>
  <si>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</si>
  <si>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</si>
  <si>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</si>
  <si>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</si>
  <si>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</si>
  <si>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</si>
  <si>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</si>
  <si>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</si>
  <si>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</si>
  <si>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</si>
  <si>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</si>
  <si>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</si>
  <si>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</si>
  <si>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</si>
  <si>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</si>
  <si>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</si>
  <si>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</si>
  <si>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</si>
  <si>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</si>
  <si>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</si>
  <si>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</si>
  <si>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</si>
  <si>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</si>
  <si>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</si>
  <si>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</si>
  <si>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</si>
  <si>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</si>
  <si>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</si>
  <si>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</si>
  <si>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</si>
  <si>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</si>
  <si>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</si>
  <si>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</si>
  <si>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</si>
  <si>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</si>
  <si>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</si>
  <si>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</si>
  <si>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</si>
  <si>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</si>
  <si>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</si>
  <si>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</si>
  <si>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</si>
  <si>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</si>
  <si>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</si>
  <si>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</si>
  <si>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</si>
  <si>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</si>
  <si>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</si>
  <si>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</si>
  <si>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</si>
  <si>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</si>
  <si>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</si>
  <si>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</si>
  <si>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</si>
  <si>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</si>
  <si>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</si>
  <si>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</si>
  <si>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</si>
  <si>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</si>
  <si>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</si>
  <si>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</si>
  <si>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</si>
  <si>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</si>
  <si>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</si>
  <si>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</si>
  <si>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</si>
  <si>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</si>
  <si>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</si>
  <si>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</si>
  <si>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</si>
  <si>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</si>
  <si>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</si>
  <si>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</si>
  <si>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</si>
  <si>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</si>
  <si>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</si>
  <si>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</si>
  <si>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</si>
  <si>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</si>
  <si>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</si>
  <si>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</si>
  <si>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</si>
  <si>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</si>
  <si>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</si>
  <si>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</si>
  <si>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</si>
  <si>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</si>
  <si>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</si>
  <si>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</si>
  <si>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</si>
  <si>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</si>
  <si>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</si>
  <si>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</si>
  <si>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</si>
  <si>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</si>
  <si>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</si>
  <si>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</si>
  <si>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</si>
  <si>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</si>
  <si>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</si>
  <si>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</si>
  <si>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</si>
  <si>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</si>
  <si>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</si>
  <si>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</si>
  <si>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</si>
  <si>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</si>
  <si>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</si>
  <si>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</si>
  <si>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</si>
  <si>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</si>
  <si>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</si>
  <si>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</si>
  <si>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</si>
  <si>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</si>
  <si>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</si>
  <si>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</si>
  <si>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</si>
  <si>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</si>
  <si>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</si>
  <si>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</si>
  <si>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</si>
  <si>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</si>
  <si>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</si>
  <si>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</si>
  <si>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</si>
  <si>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</si>
  <si>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</si>
  <si>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</si>
  <si>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</si>
  <si>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</si>
  <si>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</si>
  <si>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</si>
  <si>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</si>
  <si>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</si>
  <si>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</si>
  <si>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</si>
  <si>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</si>
  <si>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</si>
  <si>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</si>
  <si>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</si>
  <si>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</si>
  <si>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</si>
  <si>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</si>
  <si>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</si>
  <si>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</si>
  <si>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</si>
  <si>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</si>
  <si>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</si>
  <si>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</si>
  <si>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</si>
  <si>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</si>
  <si>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</si>
  <si>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</si>
  <si>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</si>
  <si>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</si>
  <si>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</si>
  <si>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</si>
  <si>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</si>
  <si>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</si>
  <si>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</si>
  <si>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</si>
  <si>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</si>
  <si>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</si>
  <si>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</si>
  <si>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</si>
  <si>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</si>
  <si>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</si>
  <si>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</si>
  <si>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</si>
  <si>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</si>
  <si>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</si>
  <si>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</si>
  <si>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</si>
  <si>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</si>
  <si>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</si>
  <si>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</si>
  <si>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</si>
  <si>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</si>
  <si>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</si>
  <si>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</si>
  <si>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</si>
  <si>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</si>
  <si>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</si>
  <si>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</si>
  <si>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</si>
  <si>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</si>
  <si>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</si>
  <si>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</si>
  <si>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</si>
  <si>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</si>
  <si>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</si>
  <si>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</si>
  <si>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</si>
  <si>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</si>
  <si>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</si>
  <si>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SĮ Telšių butų ūkis</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</si>
  <si>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</si>
  <si>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</si>
  <si>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</si>
  <si>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</si>
  <si>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</si>
  <si>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</si>
  <si>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</si>
  <si>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</si>
  <si>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</si>
  <si>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</si>
  <si>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</si>
  <si>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</si>
  <si>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</si>
  <si>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</si>
  <si>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</si>
  <si>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</si>
  <si>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</si>
  <si>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</si>
  <si>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</si>
  <si>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</si>
  <si>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</si>
  <si>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</si>
  <si>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</si>
  <si>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</si>
  <si>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</si>
  <si>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</si>
  <si>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</si>
  <si>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</si>
  <si>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</si>
  <si>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</si>
  <si>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</si>
  <si>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</si>
  <si>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</si>
  <si>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</si>
  <si>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</si>
  <si>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</si>
  <si>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</si>
  <si>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</si>
  <si>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</si>
  <si>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</si>
  <si>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</si>
  <si>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</si>
  <si>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</si>
  <si>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</si>
  <si>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</si>
  <si>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</si>
  <si>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</si>
  <si>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</si>
  <si>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</si>
  <si>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</si>
  <si>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</si>
  <si>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</si>
  <si>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</si>
  <si>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</si>
  <si>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</si>
  <si>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</si>
  <si>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</si>
  <si>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</si>
  <si>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</si>
  <si>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</si>
  <si>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</si>
  <si>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</si>
  <si>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</si>
  <si>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</si>
  <si>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</si>
  <si>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</si>
  <si>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</si>
  <si>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</si>
  <si>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</si>
  <si>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</si>
  <si>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</si>
  <si>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</si>
  <si>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</si>
  <si>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</si>
  <si>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</si>
  <si>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</si>
  <si>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</si>
  <si>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</si>
  <si>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</si>
  <si>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</si>
  <si>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</si>
  <si>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</si>
  <si>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</si>
  <si>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</si>
  <si>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</si>
  <si>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</si>
  <si>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</si>
  <si>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</si>
  <si>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</si>
  <si>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</si>
  <si>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</si>
  <si>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</si>
  <si>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</si>
  <si>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</si>
  <si>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</si>
  <si>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</si>
  <si>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</si>
  <si>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</si>
  <si>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</si>
  <si>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</si>
  <si>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</si>
  <si>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AB „Vilniaus šilumos tinklai“</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</si>
  <si>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</si>
  <si>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</si>
  <si>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</si>
  <si>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</si>
  <si>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</si>
  <si>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</si>
  <si>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</si>
  <si>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</si>
  <si>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</si>
  <si>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</si>
  <si>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</si>
  <si>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</si>
  <si>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</si>
  <si>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</si>
  <si>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</si>
  <si>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</si>
  <si>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</si>
  <si>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</si>
  <si>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</si>
  <si>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</si>
  <si>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</si>
  <si>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</si>
  <si>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</si>
  <si>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</si>
  <si>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</si>
  <si>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</si>
  <si>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</si>
  <si>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</si>
  <si>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</si>
  <si>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</si>
  <si>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</si>
  <si>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</si>
  <si>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</si>
  <si>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</si>
  <si>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</si>
  <si>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</si>
  <si>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</si>
  <si>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</si>
  <si>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</si>
  <si>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</si>
  <si>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</si>
  <si>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</si>
  <si>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</si>
  <si>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</si>
  <si>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</si>
  <si>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</si>
  <si>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</si>
  <si>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</si>
  <si>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</si>
  <si>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</si>
  <si>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</si>
  <si>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</si>
  <si>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</si>
  <si>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</si>
  <si>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</si>
  <si>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</si>
  <si>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</si>
  <si>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</si>
  <si>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</si>
  <si>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</si>
  <si>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</si>
  <si>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</si>
  <si>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</si>
  <si>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</si>
  <si>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</si>
  <si>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</si>
  <si>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</si>
  <si>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</si>
  <si>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</si>
  <si>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</si>
  <si>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</si>
  <si>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</si>
  <si>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</si>
  <si>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</si>
  <si>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</si>
  <si>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</si>
  <si>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</si>
  <si>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</si>
  <si>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</si>
  <si>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</si>
  <si>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</si>
  <si>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</si>
  <si>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</si>
  <si>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</si>
  <si>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</si>
  <si>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</si>
  <si>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</si>
  <si>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</si>
  <si>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</si>
  <si>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</si>
  <si>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</si>
  <si>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</si>
  <si>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</si>
  <si>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</si>
  <si>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</si>
  <si>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</si>
  <si>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</si>
  <si>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</si>
  <si>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</si>
  <si>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</si>
  <si>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</si>
  <si>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</si>
  <si>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</si>
  <si>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</si>
  <si>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</si>
  <si>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</si>
  <si>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</si>
  <si>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</si>
  <si>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</si>
  <si>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</si>
  <si>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</si>
  <si>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</si>
  <si>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</si>
  <si>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</si>
  <si>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</si>
  <si>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</si>
  <si>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</si>
  <si>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</si>
  <si>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</si>
  <si>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</si>
  <si>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</si>
  <si>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</si>
  <si>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</si>
  <si>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</si>
  <si>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</si>
  <si>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</si>
  <si>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</si>
  <si>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</si>
  <si>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</si>
  <si>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</si>
  <si>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</si>
  <si>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</si>
  <si>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</si>
  <si>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</si>
  <si>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</si>
  <si>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</si>
  <si>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</si>
  <si>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</si>
  <si>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</si>
  <si>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</si>
  <si>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</si>
  <si>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</si>
  <si>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</si>
  <si>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</si>
  <si>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</si>
  <si>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</si>
  <si>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</si>
  <si>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</si>
  <si>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</si>
  <si>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</si>
  <si>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</si>
  <si>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</si>
  <si>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</si>
  <si>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</si>
  <si>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</si>
  <si>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</si>
  <si>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</si>
  <si>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</si>
  <si>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</si>
  <si>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</si>
  <si>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</si>
  <si>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</si>
  <si>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</si>
  <si>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</si>
  <si>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</si>
  <si>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</si>
  <si>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</si>
  <si>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</si>
  <si>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</si>
  <si>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</si>
  <si>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</si>
  <si>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</si>
  <si>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</si>
  <si>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</si>
  <si>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</si>
  <si>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</si>
  <si>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</si>
  <si>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</si>
  <si>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</si>
  <si>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</si>
  <si>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</si>
  <si>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</si>
  <si>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</si>
  <si>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</si>
  <si>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</si>
  <si>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</si>
  <si>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</si>
  <si>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</si>
  <si>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</si>
  <si>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</si>
  <si>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</si>
  <si>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</si>
  <si>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</si>
  <si>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</si>
  <si>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</si>
  <si>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</si>
  <si>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</si>
  <si>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Miesto priežiūros ir administravimo sektorius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</si>
  <si>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</si>
  <si>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</si>
  <si>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</si>
  <si>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</si>
  <si>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</si>
  <si>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</si>
  <si>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</si>
  <si>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</si>
  <si>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</si>
  <si>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</si>
  <si>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</si>
  <si>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</si>
  <si>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</si>
  <si>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</si>
  <si>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</si>
  <si>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</si>
  <si>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</si>
  <si>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</si>
  <si>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</si>
  <si>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</si>
  <si>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</si>
  <si>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</si>
  <si>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</si>
  <si>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</si>
  <si>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</si>
  <si>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Alvydas Karlonas</t>
  </si>
  <si>
    <t>Druskininkų savivaldybė</t>
  </si>
  <si>
    <t>Viniarskas Remigijus Aleksandras</t>
  </si>
  <si>
    <t>Babilas Raimundas</t>
  </si>
  <si>
    <t>Ambrasas Gintautas</t>
  </si>
  <si>
    <t>Vailionis Ernestas</t>
  </si>
  <si>
    <t>Alvydas Karlonas, inžinierius, l. e. direktoriaus pareigas</t>
  </si>
  <si>
    <t>tel. (+370 682 65313), el.p.  drusksiluma@gmail.com</t>
  </si>
  <si>
    <t>Bendrovės veikla - infrastruktūros (turto) nuoma. Druskininkų savivaldybėje šilumos tiekimo licenciją turi ir šilumos tiekimą vykdo, įgyvendina investicijas UAB "Litesko" filialas "Druskininkų šiluma".</t>
  </si>
  <si>
    <t>www.druskininkust/skelbimai</t>
  </si>
  <si>
    <t>tel. (+370 682 65313), el. p. drusksiluma@gmail. 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</si>
</sst>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3">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10" fontId="49" fillId="11" borderId="0" xfId="3" applyNumberFormat="1" applyFont="1" applyFill="1" applyBorder="1" applyAlignment="1">
      <alignment horizontal="center" vertical="center"/>
    </xf>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27" fillId="4" borderId="0" xfId="0" applyFont="1" applyFill="1" applyAlignment="1">
      <alignment horizontal="left" vertical="center" wrapText="1"/>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39" xfId="0" applyFont="1" applyFill="1" applyBorder="1" applyAlignment="1">
      <alignment horizontal="left" wrapText="1"/>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7" fillId="4" borderId="30"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16" xfId="0" applyFont="1" applyFill="1" applyBorder="1" applyAlignment="1">
      <alignment horizontal="left" vertical="top" wrapText="1"/>
    </xf>
    <xf numFmtId="0" fontId="27" fillId="4" borderId="0" xfId="0" applyFont="1" applyFill="1" applyAlignment="1">
      <alignment horizontal="left"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27" fillId="4" borderId="39" xfId="0" applyFont="1" applyFill="1" applyBorder="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7" fillId="4" borderId="39" xfId="0" applyFont="1" applyFill="1" applyBorder="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8" fillId="10" borderId="92" xfId="0" applyFont="1" applyFill="1" applyBorder="1" applyAlignment="1">
      <alignment horizontal="left"/>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43" fillId="9" borderId="163" xfId="0" applyFont="1" applyFill="1" applyBorder="1" applyAlignment="1">
      <alignment horizontal="center" vertical="center" wrapText="1"/>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0" fontId="32" fillId="9" borderId="92" xfId="0" applyFont="1" applyFill="1" applyBorder="1" applyAlignment="1">
      <alignment horizontal="center" vertical="center" wrapText="1"/>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32" fillId="9" borderId="92" xfId="0" applyFont="1" applyFill="1" applyBorder="1" applyAlignment="1">
      <alignment horizontal="center" vertical="center"/>
    </xf>
    <xf numFmtId="0" fontId="25" fillId="4" borderId="163" xfId="0" applyFont="1" applyFill="1" applyBorder="1" applyAlignment="1">
      <alignment horizontal="left" vertical="top"/>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14" fontId="27" fillId="2" borderId="92" xfId="0" applyNumberFormat="1" applyFont="1" applyFill="1" applyBorder="1" applyAlignment="1" applyProtection="1">
      <alignment horizontal="left"/>
      <protection locked="0"/>
    </xf>
  </cellXfs>
  <cellStyles count="4">
    <cellStyle name="Įprastas" xfId="0" builtinId="0"/>
    <cellStyle name="Normal 2" xfId="1" xr:uid="{8B453BCF-DE47-400E-9F93-36819727B5C2}"/>
    <cellStyle name="Normal 2 2" xfId="2" xr:uid="{526EA1E1-1453-4658-88FE-D8EF7A3EAB42}"/>
    <cellStyle name="Procentai" xfId="3" builtinId="5"/>
  </cellStyles>
  <dxfs count="41">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abSelected="1" topLeftCell="A97" zoomScaleNormal="100" zoomScaleSheetLayoutView="85" zoomScalePageLayoutView="60" workbookViewId="0">
      <selection activeCell="C126" sqref="C126:E126"/>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5.570312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72" t="s">
        <v>584</v>
      </c>
      <c r="E2" s="573"/>
      <c r="F2" s="29"/>
      <c r="G2" s="33"/>
      <c r="H2" s="33"/>
      <c r="I2" s="33"/>
      <c r="J2" s="33"/>
      <c r="K2" s="33"/>
      <c r="L2" s="33"/>
      <c r="M2" s="33"/>
      <c r="N2" s="33"/>
      <c r="O2" s="33"/>
      <c r="P2" s="33"/>
      <c r="Q2" s="337">
        <v>1</v>
      </c>
      <c r="R2" s="334" t="s">
        <v>0</v>
      </c>
      <c r="S2" s="335">
        <v>253255950</v>
      </c>
      <c r="T2" s="337" t="s">
        <v>411</v>
      </c>
      <c r="U2" s="402">
        <v>1</v>
      </c>
      <c r="V2" s="336" t="s">
        <v>383</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74"/>
      <c r="E3" s="575"/>
      <c r="F3" s="29"/>
      <c r="G3" s="33"/>
      <c r="H3" s="33"/>
      <c r="I3" s="33"/>
      <c r="J3" s="33"/>
      <c r="K3" s="33"/>
      <c r="L3" s="33"/>
      <c r="M3" s="33"/>
      <c r="N3" s="33"/>
      <c r="O3" s="33"/>
      <c r="P3" s="33"/>
      <c r="Q3" s="337">
        <v>2</v>
      </c>
      <c r="R3" s="334" t="s">
        <v>2</v>
      </c>
      <c r="S3" s="335">
        <v>152903578</v>
      </c>
      <c r="T3" s="337" t="s">
        <v>411</v>
      </c>
      <c r="U3" s="402">
        <v>1</v>
      </c>
      <c r="V3" s="336" t="s">
        <v>552</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74"/>
      <c r="E4" s="575"/>
      <c r="F4" s="29"/>
      <c r="G4" s="33"/>
      <c r="H4" s="33"/>
      <c r="I4" s="33"/>
      <c r="J4" s="33"/>
      <c r="K4" s="33"/>
      <c r="L4" s="33"/>
      <c r="M4" s="33"/>
      <c r="N4" s="33"/>
      <c r="O4" s="33"/>
      <c r="P4" s="33"/>
      <c r="Q4" s="337">
        <v>3</v>
      </c>
      <c r="R4" s="334" t="s">
        <v>3</v>
      </c>
      <c r="S4" s="335">
        <v>152968145</v>
      </c>
      <c r="T4" s="337" t="s">
        <v>411</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430</v>
      </c>
      <c r="U5" s="402">
        <v>0.99919999999999998</v>
      </c>
      <c r="V5" s="336" t="s">
        <v>383</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83" t="s">
        <v>5</v>
      </c>
      <c r="C6" s="584"/>
      <c r="D6" s="584"/>
      <c r="E6" s="585"/>
      <c r="F6" s="29"/>
      <c r="G6" s="33"/>
      <c r="H6" s="33"/>
      <c r="I6" s="33"/>
      <c r="J6" s="33"/>
      <c r="K6" s="33"/>
      <c r="L6" s="33"/>
      <c r="M6" s="33"/>
      <c r="N6" s="33"/>
      <c r="O6" s="33"/>
      <c r="P6" s="33"/>
      <c r="Q6" s="407">
        <v>5</v>
      </c>
      <c r="R6" s="338" t="s">
        <v>6</v>
      </c>
      <c r="S6" s="339">
        <v>149947714</v>
      </c>
      <c r="T6" s="337" t="s">
        <v>430</v>
      </c>
      <c r="U6" s="402">
        <v>0.98629999999999995</v>
      </c>
      <c r="V6" s="336" t="s">
        <v>384</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430</v>
      </c>
      <c r="U7" s="402">
        <v>1</v>
      </c>
      <c r="V7" s="336" t="s">
        <v>384</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586" t="s">
        <v>55</v>
      </c>
      <c r="D8" s="586"/>
      <c r="E8" s="587"/>
      <c r="F8" s="29"/>
      <c r="G8" s="33"/>
      <c r="H8" s="33"/>
      <c r="I8" s="33"/>
      <c r="J8" s="33"/>
      <c r="K8" s="33"/>
      <c r="L8" s="33"/>
      <c r="M8" s="33"/>
      <c r="N8" s="33"/>
      <c r="O8" s="33"/>
      <c r="P8" s="33"/>
      <c r="Q8" s="407">
        <v>7</v>
      </c>
      <c r="R8" s="407" t="s">
        <v>12</v>
      </c>
      <c r="S8" s="339">
        <v>250135860</v>
      </c>
      <c r="T8" s="337" t="s">
        <v>430</v>
      </c>
      <c r="U8" s="402">
        <v>0.31</v>
      </c>
      <c r="V8" s="336" t="s">
        <v>385</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543</v>
      </c>
      <c r="C9" s="576" t="str">
        <f>IFERROR(VLOOKUP(C8,$R$1:$T$239,3,FALSE),"")</f>
        <v xml:space="preserve">Druskininkų savivaldybė </v>
      </c>
      <c r="D9" s="576"/>
      <c r="E9" s="577"/>
      <c r="F9" s="29"/>
      <c r="G9" s="33"/>
      <c r="H9" s="33" t="s">
        <v>10</v>
      </c>
      <c r="I9" s="33"/>
      <c r="J9" s="33"/>
      <c r="K9" s="33"/>
      <c r="L9" s="33"/>
      <c r="M9" s="33"/>
      <c r="N9" s="33"/>
      <c r="O9" s="33"/>
      <c r="P9" s="33"/>
      <c r="Q9" s="337">
        <v>8</v>
      </c>
      <c r="R9" s="334" t="s">
        <v>15</v>
      </c>
      <c r="S9" s="335">
        <v>153720195</v>
      </c>
      <c r="T9" s="337" t="s">
        <v>427</v>
      </c>
      <c r="U9" s="403" t="s">
        <v>51</v>
      </c>
      <c r="V9" s="336" t="s">
        <v>494</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576">
        <f>IFERROR(VLOOKUP(C8,$R$2:$S$239,2,FALSE),"")</f>
        <v>152003098</v>
      </c>
      <c r="D10" s="576"/>
      <c r="E10" s="577"/>
      <c r="F10" s="29"/>
      <c r="G10" s="33"/>
      <c r="H10" s="33" t="s">
        <v>1</v>
      </c>
      <c r="I10" s="33"/>
      <c r="J10" s="33"/>
      <c r="K10" s="33"/>
      <c r="L10" s="33"/>
      <c r="M10" s="33"/>
      <c r="N10" s="33"/>
      <c r="O10" s="33"/>
      <c r="P10" s="33"/>
      <c r="Q10" s="337">
        <v>9</v>
      </c>
      <c r="R10" s="334" t="s">
        <v>19</v>
      </c>
      <c r="S10" s="335">
        <v>154138664</v>
      </c>
      <c r="T10" s="337" t="s">
        <v>435</v>
      </c>
      <c r="U10" s="402">
        <v>1</v>
      </c>
      <c r="V10" s="336" t="s">
        <v>383</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391</v>
      </c>
      <c r="C11" s="588" t="str">
        <f>IFERROR(VLOOKUP(C8,$R$2:$V$239,5,FALSE),"")</f>
        <v>Kita</v>
      </c>
      <c r="D11" s="588"/>
      <c r="E11" s="589"/>
      <c r="F11" s="29"/>
      <c r="G11" s="33"/>
      <c r="H11" s="33" t="s">
        <v>493</v>
      </c>
      <c r="I11" s="33"/>
      <c r="J11" s="33"/>
      <c r="K11" s="33"/>
      <c r="L11" s="33"/>
      <c r="M11" s="33"/>
      <c r="N11" s="33"/>
      <c r="O11" s="33"/>
      <c r="P11" s="33"/>
      <c r="Q11" s="337">
        <v>10</v>
      </c>
      <c r="R11" s="334" t="s">
        <v>22</v>
      </c>
      <c r="S11" s="335">
        <v>154111083</v>
      </c>
      <c r="T11" s="337" t="s">
        <v>435</v>
      </c>
      <c r="U11" s="402">
        <v>1</v>
      </c>
      <c r="V11" s="336" t="s">
        <v>588</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504</v>
      </c>
      <c r="C12" s="578" t="s">
        <v>614</v>
      </c>
      <c r="D12" s="578"/>
      <c r="E12" s="579"/>
      <c r="F12" s="29"/>
      <c r="G12" s="33"/>
      <c r="H12" s="33" t="s">
        <v>26</v>
      </c>
      <c r="I12" s="33"/>
      <c r="J12" s="33"/>
      <c r="K12" s="33"/>
      <c r="L12" s="33"/>
      <c r="M12" s="33"/>
      <c r="N12" s="33"/>
      <c r="O12" s="33"/>
      <c r="P12" s="33"/>
      <c r="Q12" s="337">
        <v>11</v>
      </c>
      <c r="R12" s="334" t="s">
        <v>24</v>
      </c>
      <c r="S12" s="335">
        <v>154112751</v>
      </c>
      <c r="T12" s="337" t="s">
        <v>435</v>
      </c>
      <c r="U12" s="402">
        <v>0.98719999999999997</v>
      </c>
      <c r="V12" s="335" t="s">
        <v>384</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421</v>
      </c>
      <c r="U13" s="402">
        <v>1</v>
      </c>
      <c r="V13" s="335" t="s">
        <v>383</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80" t="s">
        <v>36</v>
      </c>
      <c r="D14" s="581"/>
      <c r="E14" s="582"/>
      <c r="F14" s="29"/>
      <c r="G14" s="33"/>
      <c r="H14" s="33" t="s">
        <v>33</v>
      </c>
      <c r="I14" s="33"/>
      <c r="J14" s="33"/>
      <c r="K14" s="33"/>
      <c r="L14" s="33"/>
      <c r="M14" s="33"/>
      <c r="N14" s="33"/>
      <c r="O14" s="33"/>
      <c r="P14" s="33"/>
      <c r="Q14" s="337">
        <v>13</v>
      </c>
      <c r="R14" s="334" t="s">
        <v>32</v>
      </c>
      <c r="S14" s="335">
        <v>152840633</v>
      </c>
      <c r="T14" s="337" t="s">
        <v>421</v>
      </c>
      <c r="U14" s="402">
        <v>1</v>
      </c>
      <c r="V14" s="335" t="s">
        <v>384</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567" t="s">
        <v>330</v>
      </c>
      <c r="D15" s="567"/>
      <c r="E15" s="148" t="s">
        <v>41</v>
      </c>
      <c r="F15" s="29"/>
      <c r="G15" s="33"/>
      <c r="H15" s="33" t="s">
        <v>37</v>
      </c>
      <c r="I15" s="33"/>
      <c r="J15" s="33"/>
      <c r="K15" s="33"/>
      <c r="L15" s="33"/>
      <c r="M15" s="33"/>
      <c r="N15" s="33"/>
      <c r="O15" s="33"/>
      <c r="P15" s="33"/>
      <c r="Q15" s="337">
        <v>14</v>
      </c>
      <c r="R15" s="334" t="s">
        <v>35</v>
      </c>
      <c r="S15" s="335">
        <v>152814478</v>
      </c>
      <c r="T15" s="337" t="s">
        <v>421</v>
      </c>
      <c r="U15" s="402">
        <v>0.83520000000000005</v>
      </c>
      <c r="V15" s="335" t="s">
        <v>392</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568" t="s">
        <v>615</v>
      </c>
      <c r="D16" s="569"/>
      <c r="E16" s="150">
        <v>0.97599999999999998</v>
      </c>
      <c r="F16" s="29"/>
      <c r="G16" s="33"/>
      <c r="H16" s="33" t="s">
        <v>42</v>
      </c>
      <c r="I16" s="33"/>
      <c r="J16" s="33"/>
      <c r="K16" s="33"/>
      <c r="L16" s="33"/>
      <c r="M16" s="33"/>
      <c r="N16" s="33"/>
      <c r="O16" s="33"/>
      <c r="P16" s="33"/>
      <c r="Q16" s="337">
        <v>15</v>
      </c>
      <c r="R16" s="334" t="s">
        <v>39</v>
      </c>
      <c r="S16" s="335">
        <v>154724428</v>
      </c>
      <c r="T16" s="337" t="s">
        <v>431</v>
      </c>
      <c r="U16" s="403" t="s">
        <v>51</v>
      </c>
      <c r="V16" s="335" t="s">
        <v>392</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568" t="s">
        <v>616</v>
      </c>
      <c r="D17" s="569"/>
      <c r="E17" s="150">
        <v>4.0000000000000001E-3</v>
      </c>
      <c r="F17" s="29"/>
      <c r="G17" s="33"/>
      <c r="H17" s="33" t="s">
        <v>46</v>
      </c>
      <c r="I17" s="33"/>
      <c r="J17" s="33"/>
      <c r="K17" s="33"/>
      <c r="L17" s="33"/>
      <c r="M17" s="33"/>
      <c r="N17" s="33"/>
      <c r="O17" s="33"/>
      <c r="P17" s="33"/>
      <c r="Q17" s="337">
        <v>16</v>
      </c>
      <c r="R17" s="334" t="s">
        <v>44</v>
      </c>
      <c r="S17" s="335">
        <v>154742789</v>
      </c>
      <c r="T17" s="337" t="s">
        <v>431</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90" t="s">
        <v>617</v>
      </c>
      <c r="D18" s="591"/>
      <c r="E18" s="150">
        <v>4.0000000000000001E-3</v>
      </c>
      <c r="F18" s="29"/>
      <c r="G18" s="33"/>
      <c r="H18" s="33" t="s">
        <v>50</v>
      </c>
      <c r="I18" s="33"/>
      <c r="J18" s="33"/>
      <c r="K18" s="33"/>
      <c r="L18" s="33"/>
      <c r="M18" s="33"/>
      <c r="N18" s="33"/>
      <c r="O18" s="33"/>
      <c r="P18" s="33"/>
      <c r="Q18" s="337">
        <v>17</v>
      </c>
      <c r="R18" s="334" t="s">
        <v>48</v>
      </c>
      <c r="S18" s="335">
        <v>154866655</v>
      </c>
      <c r="T18" s="337" t="s">
        <v>431</v>
      </c>
      <c r="U18" s="402">
        <v>1</v>
      </c>
      <c r="V18" s="335" t="s">
        <v>392</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90" t="s">
        <v>618</v>
      </c>
      <c r="D19" s="591"/>
      <c r="E19" s="150">
        <v>3.0000000000000001E-3</v>
      </c>
      <c r="F19" s="29"/>
      <c r="G19" s="33"/>
      <c r="H19" s="33" t="s">
        <v>54</v>
      </c>
      <c r="I19" s="33"/>
      <c r="J19" s="33"/>
      <c r="K19" s="33"/>
      <c r="L19" s="33"/>
      <c r="M19" s="33"/>
      <c r="N19" s="33"/>
      <c r="O19" s="33"/>
      <c r="P19" s="33"/>
      <c r="Q19" s="337">
        <v>18</v>
      </c>
      <c r="R19" s="334" t="s">
        <v>52</v>
      </c>
      <c r="S19" s="335">
        <v>154850665</v>
      </c>
      <c r="T19" s="337" t="s">
        <v>431</v>
      </c>
      <c r="U19" s="402">
        <v>0.93110000000000004</v>
      </c>
      <c r="V19" s="335" t="s">
        <v>383</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90" t="s">
        <v>619</v>
      </c>
      <c r="D20" s="591"/>
      <c r="E20" s="150">
        <v>2E-3</v>
      </c>
      <c r="F20" s="29"/>
      <c r="G20" s="33"/>
      <c r="H20" s="33" t="s">
        <v>57</v>
      </c>
      <c r="I20" s="33"/>
      <c r="J20" s="33"/>
      <c r="K20" s="33"/>
      <c r="L20" s="33"/>
      <c r="M20" s="33"/>
      <c r="N20" s="33"/>
      <c r="O20" s="33"/>
      <c r="P20" s="33"/>
      <c r="Q20" s="337">
        <v>19</v>
      </c>
      <c r="R20" s="334" t="s">
        <v>55</v>
      </c>
      <c r="S20" s="335">
        <v>152003098</v>
      </c>
      <c r="T20" s="337" t="s">
        <v>412</v>
      </c>
      <c r="U20" s="402">
        <v>0.97640000000000005</v>
      </c>
      <c r="V20" s="335" t="s">
        <v>392</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592" t="s">
        <v>68</v>
      </c>
      <c r="D21" s="593"/>
      <c r="E21" s="151">
        <f>100%-SUM(E16:E20)</f>
        <v>1.100000000000001E-2</v>
      </c>
      <c r="F21" s="29"/>
      <c r="G21" s="33"/>
      <c r="H21" s="33" t="s">
        <v>60</v>
      </c>
      <c r="I21" s="33"/>
      <c r="J21" s="33"/>
      <c r="K21" s="33"/>
      <c r="L21" s="33"/>
      <c r="M21" s="33"/>
      <c r="N21" s="33"/>
      <c r="O21" s="33"/>
      <c r="P21" s="33"/>
      <c r="Q21" s="337">
        <v>20</v>
      </c>
      <c r="R21" s="334" t="s">
        <v>58</v>
      </c>
      <c r="S21" s="335">
        <v>301500997</v>
      </c>
      <c r="T21" s="337" t="s">
        <v>412</v>
      </c>
      <c r="U21" s="402">
        <v>1</v>
      </c>
      <c r="V21" s="335" t="s">
        <v>383</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412</v>
      </c>
      <c r="U22" s="402">
        <v>1</v>
      </c>
      <c r="V22" s="335" t="s">
        <v>392</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43">
        <v>0.97599999999999998</v>
      </c>
      <c r="D23" s="543"/>
      <c r="E23" s="544"/>
      <c r="F23" s="29"/>
      <c r="G23" s="33"/>
      <c r="H23" s="33"/>
      <c r="I23" s="33"/>
      <c r="J23" s="33"/>
      <c r="K23" s="33"/>
      <c r="L23" s="33"/>
      <c r="M23" s="33"/>
      <c r="N23" s="33"/>
      <c r="O23" s="33"/>
      <c r="P23" s="33"/>
      <c r="Q23" s="337">
        <v>22</v>
      </c>
      <c r="R23" s="334" t="s">
        <v>63</v>
      </c>
      <c r="S23" s="335">
        <v>152007157</v>
      </c>
      <c r="T23" s="337" t="s">
        <v>412</v>
      </c>
      <c r="U23" s="402">
        <v>1</v>
      </c>
      <c r="V23" s="335" t="s">
        <v>552</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570" t="s">
        <v>615</v>
      </c>
      <c r="D24" s="570"/>
      <c r="E24" s="571"/>
      <c r="F24" s="29"/>
      <c r="G24" s="33"/>
      <c r="H24" s="33"/>
      <c r="I24" s="33"/>
      <c r="J24" s="33"/>
      <c r="K24" s="33"/>
      <c r="L24" s="33"/>
      <c r="M24" s="33"/>
      <c r="N24" s="33"/>
      <c r="O24" s="33"/>
      <c r="P24" s="33"/>
      <c r="Q24" s="337">
        <v>23</v>
      </c>
      <c r="R24" s="334" t="s">
        <v>64</v>
      </c>
      <c r="S24" s="335">
        <v>305802733</v>
      </c>
      <c r="T24" s="337" t="s">
        <v>438</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438</v>
      </c>
      <c r="U25" s="402">
        <v>1</v>
      </c>
      <c r="V25" s="335" t="s">
        <v>494</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51" t="s">
        <v>201</v>
      </c>
      <c r="D26" s="551"/>
      <c r="E26" s="552"/>
      <c r="F26" s="29"/>
      <c r="G26" s="33"/>
      <c r="H26" s="33"/>
      <c r="I26" s="65"/>
      <c r="J26" s="65"/>
      <c r="K26" s="33"/>
      <c r="L26" s="33"/>
      <c r="M26" s="33"/>
      <c r="N26" s="33"/>
      <c r="O26" s="33"/>
      <c r="P26" s="33"/>
      <c r="Q26" s="342">
        <v>25</v>
      </c>
      <c r="R26" s="340" t="s">
        <v>66</v>
      </c>
      <c r="S26" s="341">
        <v>155513971</v>
      </c>
      <c r="T26" s="342" t="s">
        <v>424</v>
      </c>
      <c r="U26" s="404">
        <v>1</v>
      </c>
      <c r="V26" s="341" t="s">
        <v>494</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53"/>
      <c r="D27" s="553"/>
      <c r="E27" s="554"/>
      <c r="F27" s="29"/>
      <c r="G27" s="33"/>
      <c r="H27" s="33"/>
      <c r="I27" s="33"/>
      <c r="J27" s="33"/>
      <c r="K27" s="33"/>
      <c r="L27" s="33"/>
      <c r="M27" s="65"/>
      <c r="N27" s="65"/>
      <c r="O27" s="65"/>
      <c r="P27" s="65"/>
      <c r="Q27" s="342">
        <v>26</v>
      </c>
      <c r="R27" s="340" t="s">
        <v>69</v>
      </c>
      <c r="S27" s="341">
        <v>255512870</v>
      </c>
      <c r="T27" s="342" t="s">
        <v>424</v>
      </c>
      <c r="U27" s="404">
        <v>0.99709999999999999</v>
      </c>
      <c r="V27" s="341" t="s">
        <v>494</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424</v>
      </c>
      <c r="U28" s="404">
        <v>0.99850000000000005</v>
      </c>
      <c r="V28" s="341" t="s">
        <v>384</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47" t="s">
        <v>79</v>
      </c>
      <c r="D29" s="547"/>
      <c r="E29" s="548"/>
      <c r="F29" s="29"/>
      <c r="G29" s="33"/>
      <c r="H29" s="33"/>
      <c r="I29" s="33"/>
      <c r="J29" s="33"/>
      <c r="K29" s="33"/>
      <c r="L29" s="33"/>
      <c r="M29" s="33"/>
      <c r="N29" s="33"/>
      <c r="O29" s="33"/>
      <c r="P29" s="33"/>
      <c r="Q29" s="342">
        <v>28</v>
      </c>
      <c r="R29" s="340" t="s">
        <v>387</v>
      </c>
      <c r="S29" s="341">
        <v>155402647</v>
      </c>
      <c r="T29" s="342" t="s">
        <v>424</v>
      </c>
      <c r="U29" s="405" t="s">
        <v>51</v>
      </c>
      <c r="V29" s="336" t="s">
        <v>552</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49" t="s">
        <v>80</v>
      </c>
      <c r="D30" s="549"/>
      <c r="E30" s="550"/>
      <c r="F30" s="29"/>
      <c r="G30" s="33"/>
      <c r="H30" s="33"/>
      <c r="I30" s="33"/>
      <c r="J30" s="33"/>
      <c r="K30" s="33"/>
      <c r="L30" s="33"/>
      <c r="M30" s="33"/>
      <c r="N30" s="33"/>
      <c r="O30" s="33"/>
      <c r="P30" s="33"/>
      <c r="Q30" s="342">
        <v>29</v>
      </c>
      <c r="R30" s="334" t="s">
        <v>73</v>
      </c>
      <c r="S30" s="335">
        <v>156916523</v>
      </c>
      <c r="T30" s="337" t="s">
        <v>442</v>
      </c>
      <c r="U30" s="402">
        <v>1</v>
      </c>
      <c r="V30" s="336" t="s">
        <v>552</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59" t="s">
        <v>82</v>
      </c>
      <c r="D31" s="559"/>
      <c r="E31" s="560"/>
      <c r="F31" s="29"/>
      <c r="H31" s="66"/>
      <c r="I31" s="33"/>
      <c r="J31" s="33"/>
      <c r="K31" s="33"/>
      <c r="L31" s="33"/>
      <c r="M31" s="33"/>
      <c r="N31" s="33"/>
      <c r="O31" s="33"/>
      <c r="P31" s="33"/>
      <c r="Q31" s="342">
        <v>30</v>
      </c>
      <c r="R31" s="334" t="s">
        <v>75</v>
      </c>
      <c r="S31" s="335">
        <v>256564350</v>
      </c>
      <c r="T31" s="337" t="s">
        <v>442</v>
      </c>
      <c r="U31" s="402">
        <v>1</v>
      </c>
      <c r="V31" s="335" t="s">
        <v>383</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61" t="s">
        <v>84</v>
      </c>
      <c r="D32" s="561"/>
      <c r="E32" s="562"/>
      <c r="F32" s="29"/>
      <c r="G32" s="33"/>
      <c r="H32" s="66"/>
      <c r="I32" s="66"/>
      <c r="J32" s="66"/>
      <c r="K32" s="33"/>
      <c r="L32" s="33"/>
      <c r="M32" s="33"/>
      <c r="N32" s="33"/>
      <c r="O32" s="33"/>
      <c r="P32" s="33"/>
      <c r="Q32" s="342">
        <v>31</v>
      </c>
      <c r="R32" s="334" t="s">
        <v>77</v>
      </c>
      <c r="S32" s="335">
        <v>156576661</v>
      </c>
      <c r="T32" s="337" t="s">
        <v>442</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562</v>
      </c>
      <c r="D33" s="36"/>
      <c r="E33" s="209" t="s">
        <v>563</v>
      </c>
      <c r="F33" s="29"/>
      <c r="G33" s="33"/>
      <c r="H33" s="33"/>
      <c r="I33" s="66"/>
      <c r="J33" s="66"/>
      <c r="K33" s="33"/>
      <c r="L33" s="33"/>
      <c r="M33" s="66"/>
      <c r="N33" s="66"/>
      <c r="O33" s="66"/>
      <c r="P33" s="66"/>
      <c r="Q33" s="342">
        <v>32</v>
      </c>
      <c r="R33" s="334" t="s">
        <v>78</v>
      </c>
      <c r="S33" s="335">
        <v>156737189</v>
      </c>
      <c r="T33" s="337" t="s">
        <v>442</v>
      </c>
      <c r="U33" s="402">
        <v>1</v>
      </c>
      <c r="V33" s="335" t="s">
        <v>384</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397.7</v>
      </c>
      <c r="D34" s="33"/>
      <c r="E34" s="161">
        <v>391.7</v>
      </c>
      <c r="F34" s="29"/>
      <c r="G34" s="33"/>
      <c r="H34" s="66"/>
      <c r="I34" s="33"/>
      <c r="J34" s="33"/>
      <c r="K34" s="33"/>
      <c r="L34" s="33"/>
      <c r="M34" s="66"/>
      <c r="N34" s="66"/>
      <c r="O34" s="66"/>
      <c r="P34" s="66"/>
      <c r="Q34" s="342">
        <v>33</v>
      </c>
      <c r="R34" s="334" t="s">
        <v>81</v>
      </c>
      <c r="S34" s="335">
        <v>157531950</v>
      </c>
      <c r="T34" s="337" t="s">
        <v>443</v>
      </c>
      <c r="U34" s="402">
        <v>1</v>
      </c>
      <c r="V34" s="335" t="s">
        <v>383</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310.2</v>
      </c>
      <c r="D35" s="33"/>
      <c r="E35" s="162">
        <v>302.60000000000002</v>
      </c>
      <c r="F35" s="29"/>
      <c r="G35" s="33"/>
      <c r="H35" s="66"/>
      <c r="I35" s="66"/>
      <c r="J35" s="66"/>
      <c r="K35" s="33"/>
      <c r="L35" s="33"/>
      <c r="M35" s="33"/>
      <c r="N35" s="33"/>
      <c r="O35" s="33"/>
      <c r="P35" s="33"/>
      <c r="Q35" s="342">
        <v>34</v>
      </c>
      <c r="R35" s="334" t="s">
        <v>83</v>
      </c>
      <c r="S35" s="335">
        <v>157521319</v>
      </c>
      <c r="T35" s="337" t="s">
        <v>443</v>
      </c>
      <c r="U35" s="402">
        <v>1</v>
      </c>
      <c r="V35" s="335" t="s">
        <v>494</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87.5</v>
      </c>
      <c r="D36" s="33"/>
      <c r="E36" s="164">
        <f>+E34-E35</f>
        <v>89.099999999999966</v>
      </c>
      <c r="F36" s="29"/>
      <c r="G36" s="33"/>
      <c r="H36" s="33"/>
      <c r="I36" s="66"/>
      <c r="J36" s="66"/>
      <c r="K36" s="41"/>
      <c r="L36" s="33"/>
      <c r="M36" s="66"/>
      <c r="N36" s="66"/>
      <c r="O36" s="66"/>
      <c r="P36" s="66"/>
      <c r="Q36" s="342">
        <v>35</v>
      </c>
      <c r="R36" s="334" t="s">
        <v>85</v>
      </c>
      <c r="S36" s="335">
        <v>157536164</v>
      </c>
      <c r="T36" s="337" t="s">
        <v>443</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c r="D37" s="47"/>
      <c r="E37" s="331"/>
      <c r="F37" s="29"/>
      <c r="H37" s="33"/>
      <c r="I37" s="33"/>
      <c r="J37" s="33"/>
      <c r="K37" s="33"/>
      <c r="L37" s="42"/>
      <c r="Q37" s="342">
        <v>36</v>
      </c>
      <c r="R37" s="334" t="s">
        <v>87</v>
      </c>
      <c r="S37" s="335">
        <v>258325370</v>
      </c>
      <c r="T37" s="337" t="s">
        <v>422</v>
      </c>
      <c r="U37" s="402">
        <v>1</v>
      </c>
      <c r="V37" s="335" t="s">
        <v>494</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73.900000000000006</v>
      </c>
      <c r="D38" s="47"/>
      <c r="E38" s="165">
        <v>76.2</v>
      </c>
      <c r="F38" s="29"/>
      <c r="H38" s="33"/>
      <c r="I38" s="33"/>
      <c r="J38" s="33"/>
      <c r="K38" s="33"/>
      <c r="L38" s="33"/>
      <c r="M38" s="33"/>
      <c r="N38" s="33"/>
      <c r="O38" s="33"/>
      <c r="P38" s="33"/>
      <c r="Q38" s="342">
        <v>37</v>
      </c>
      <c r="R38" s="334" t="s">
        <v>89</v>
      </c>
      <c r="S38" s="335">
        <v>158161361</v>
      </c>
      <c r="T38" s="337" t="s">
        <v>422</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13.599999999999994</v>
      </c>
      <c r="D39" s="33"/>
      <c r="E39" s="453">
        <f>+E36-E37-E38</f>
        <v>12.899999999999963</v>
      </c>
      <c r="F39" s="29"/>
      <c r="G39" s="33"/>
      <c r="H39" s="33"/>
      <c r="I39" s="33"/>
      <c r="J39" s="33"/>
      <c r="K39" s="33"/>
      <c r="L39" s="33"/>
      <c r="M39" s="33"/>
      <c r="N39" s="33"/>
      <c r="O39" s="33"/>
      <c r="P39" s="33"/>
      <c r="Q39" s="342">
        <v>38</v>
      </c>
      <c r="R39" s="334" t="s">
        <v>91</v>
      </c>
      <c r="S39" s="335">
        <v>158275315</v>
      </c>
      <c r="T39" s="337" t="s">
        <v>422</v>
      </c>
      <c r="U39" s="402">
        <v>1</v>
      </c>
      <c r="V39" s="335" t="s">
        <v>383</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5"/>
      <c r="D40" s="48"/>
      <c r="E40" s="331"/>
      <c r="F40" s="29"/>
      <c r="I40" s="33"/>
      <c r="J40" s="33"/>
      <c r="K40" s="33"/>
      <c r="L40" s="33"/>
      <c r="M40" s="33"/>
      <c r="N40" s="33"/>
      <c r="O40" s="33"/>
      <c r="P40" s="33"/>
      <c r="Q40" s="342">
        <v>39</v>
      </c>
      <c r="R40" s="334" t="s">
        <v>495</v>
      </c>
      <c r="S40" s="335">
        <v>158737526</v>
      </c>
      <c r="T40" s="337" t="s">
        <v>422</v>
      </c>
      <c r="U40" s="403" t="s">
        <v>51</v>
      </c>
      <c r="V40" s="335" t="s">
        <v>392</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v>21.6</v>
      </c>
      <c r="D41" s="48"/>
      <c r="E41" s="166">
        <v>16.600000000000001</v>
      </c>
      <c r="F41" s="29"/>
      <c r="G41" s="33"/>
      <c r="H41" s="66"/>
      <c r="I41" s="33"/>
      <c r="J41" s="33"/>
      <c r="K41" s="33"/>
      <c r="L41" s="33"/>
      <c r="M41" s="66"/>
      <c r="N41" s="66"/>
      <c r="O41" s="66"/>
      <c r="P41" s="66"/>
      <c r="Q41" s="342">
        <v>40</v>
      </c>
      <c r="R41" s="334" t="s">
        <v>94</v>
      </c>
      <c r="S41" s="335">
        <v>158834726</v>
      </c>
      <c r="T41" s="337" t="s">
        <v>423</v>
      </c>
      <c r="U41" s="402">
        <v>1</v>
      </c>
      <c r="V41" s="335" t="s">
        <v>383</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0.1</v>
      </c>
      <c r="D42" s="33"/>
      <c r="E42" s="167">
        <f>E43-E44</f>
        <v>0</v>
      </c>
      <c r="F42" s="29"/>
      <c r="G42" s="33"/>
      <c r="H42" s="33"/>
      <c r="I42" s="66"/>
      <c r="J42" s="66"/>
      <c r="K42" s="33"/>
      <c r="L42" s="33"/>
      <c r="M42" s="33"/>
      <c r="N42" s="33"/>
      <c r="O42" s="33"/>
      <c r="P42" s="33"/>
      <c r="Q42" s="342">
        <v>41</v>
      </c>
      <c r="R42" s="334" t="s">
        <v>96</v>
      </c>
      <c r="S42" s="335">
        <v>158996646</v>
      </c>
      <c r="T42" s="337" t="s">
        <v>423</v>
      </c>
      <c r="U42" s="402">
        <v>0.99</v>
      </c>
      <c r="V42" s="335" t="s">
        <v>384</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v>0.1</v>
      </c>
      <c r="D43" s="47"/>
      <c r="E43" s="169"/>
      <c r="F43" s="29"/>
      <c r="G43" s="33"/>
      <c r="H43" s="33"/>
      <c r="I43" s="66"/>
      <c r="J43" s="66"/>
      <c r="K43" s="33"/>
      <c r="L43" s="33"/>
      <c r="M43" s="66"/>
      <c r="N43" s="66"/>
      <c r="O43" s="66"/>
      <c r="P43" s="66"/>
      <c r="Q43" s="342">
        <v>42</v>
      </c>
      <c r="R43" s="334" t="s">
        <v>98</v>
      </c>
      <c r="S43" s="335">
        <v>258847030</v>
      </c>
      <c r="T43" s="337" t="s">
        <v>423</v>
      </c>
      <c r="U43" s="403" t="s">
        <v>51</v>
      </c>
      <c r="V43" s="336" t="s">
        <v>494</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c r="D44" s="47"/>
      <c r="E44" s="348"/>
      <c r="F44" s="29"/>
      <c r="G44" s="33"/>
      <c r="H44" s="33"/>
      <c r="I44" s="66"/>
      <c r="J44" s="66"/>
      <c r="K44" s="33"/>
      <c r="L44" s="33"/>
      <c r="M44" s="66"/>
      <c r="N44" s="66"/>
      <c r="O44" s="66"/>
      <c r="P44" s="66"/>
      <c r="Q44" s="342">
        <v>43</v>
      </c>
      <c r="R44" s="334" t="s">
        <v>100</v>
      </c>
      <c r="S44" s="335">
        <v>165717011</v>
      </c>
      <c r="T44" s="337" t="s">
        <v>444</v>
      </c>
      <c r="U44" s="402">
        <v>1</v>
      </c>
      <c r="V44" s="335" t="s">
        <v>494</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483</v>
      </c>
      <c r="C45" s="333">
        <v>0.1</v>
      </c>
      <c r="D45" s="47"/>
      <c r="E45" s="349">
        <v>0.1</v>
      </c>
      <c r="F45" s="29"/>
      <c r="G45" s="33"/>
      <c r="H45" s="33"/>
      <c r="I45" s="66"/>
      <c r="J45" s="66"/>
      <c r="K45" s="33"/>
      <c r="L45" s="33"/>
      <c r="M45" s="66"/>
      <c r="N45" s="66"/>
      <c r="O45" s="66"/>
      <c r="P45" s="66"/>
      <c r="Q45" s="407">
        <v>44</v>
      </c>
      <c r="R45" s="407" t="s">
        <v>102</v>
      </c>
      <c r="S45" s="339">
        <v>235014830</v>
      </c>
      <c r="T45" s="337" t="s">
        <v>413</v>
      </c>
      <c r="U45" s="402">
        <v>0.9284</v>
      </c>
      <c r="V45" s="336" t="s">
        <v>384</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35.299999999999997</v>
      </c>
      <c r="D46" s="47"/>
      <c r="E46" s="177">
        <f>+E39+E41+E42+E40</f>
        <v>29.499999999999964</v>
      </c>
      <c r="F46" s="29"/>
      <c r="H46" s="33"/>
      <c r="I46" s="33"/>
      <c r="J46" s="33"/>
      <c r="K46" s="33"/>
      <c r="L46" s="33"/>
      <c r="Q46" s="337">
        <v>45</v>
      </c>
      <c r="R46" s="334" t="s">
        <v>104</v>
      </c>
      <c r="S46" s="335">
        <v>133154754</v>
      </c>
      <c r="T46" s="337" t="s">
        <v>413</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v>5.8</v>
      </c>
      <c r="D47" s="48"/>
      <c r="E47" s="171">
        <v>5.3</v>
      </c>
      <c r="F47" s="29"/>
      <c r="G47" s="33"/>
      <c r="H47" s="33"/>
      <c r="I47" s="33"/>
      <c r="J47" s="33"/>
      <c r="K47" s="33"/>
      <c r="L47" s="33"/>
      <c r="M47" s="33"/>
      <c r="N47" s="33"/>
      <c r="O47" s="33"/>
      <c r="P47" s="33"/>
      <c r="Q47" s="337">
        <v>46</v>
      </c>
      <c r="R47" s="334" t="s">
        <v>106</v>
      </c>
      <c r="S47" s="335">
        <v>132751369</v>
      </c>
      <c r="T47" s="337" t="s">
        <v>413</v>
      </c>
      <c r="U47" s="402">
        <v>1</v>
      </c>
      <c r="V47" s="335" t="s">
        <v>383</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29.499999999999996</v>
      </c>
      <c r="D48" s="33"/>
      <c r="E48" s="164">
        <f>E46-E47</f>
        <v>24.199999999999964</v>
      </c>
      <c r="F48" s="29"/>
      <c r="H48" s="33"/>
      <c r="I48" s="33"/>
      <c r="J48" s="33"/>
      <c r="K48" s="33"/>
      <c r="L48" s="33"/>
      <c r="M48" s="33"/>
      <c r="N48" s="33"/>
      <c r="O48" s="33"/>
      <c r="P48" s="33"/>
      <c r="Q48" s="337">
        <v>47</v>
      </c>
      <c r="R48" s="334" t="s">
        <v>496</v>
      </c>
      <c r="S48" s="335">
        <v>307047728</v>
      </c>
      <c r="T48" s="337" t="s">
        <v>413</v>
      </c>
      <c r="U48" s="402">
        <v>1</v>
      </c>
      <c r="V48" s="336" t="s">
        <v>552</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413</v>
      </c>
      <c r="U49" s="402">
        <v>1</v>
      </c>
      <c r="V49" s="336" t="s">
        <v>552</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47" t="s">
        <v>79</v>
      </c>
      <c r="D50" s="547"/>
      <c r="E50" s="548"/>
      <c r="F50" s="29"/>
      <c r="H50" s="33"/>
      <c r="I50" s="33"/>
      <c r="J50" s="33"/>
      <c r="K50" s="33"/>
      <c r="L50" s="33"/>
      <c r="M50" s="33"/>
      <c r="N50" s="33"/>
      <c r="O50" s="33"/>
      <c r="P50" s="33"/>
      <c r="Q50" s="337">
        <v>49</v>
      </c>
      <c r="R50" s="334" t="s">
        <v>110</v>
      </c>
      <c r="S50" s="335">
        <v>132684155</v>
      </c>
      <c r="T50" s="337" t="s">
        <v>413</v>
      </c>
      <c r="U50" s="402">
        <v>1</v>
      </c>
      <c r="V50" s="336" t="s">
        <v>552</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562</v>
      </c>
      <c r="D51" s="36"/>
      <c r="E51" s="237" t="s">
        <v>563</v>
      </c>
      <c r="F51" s="29"/>
      <c r="G51" s="33"/>
      <c r="H51" s="33"/>
      <c r="I51" s="33"/>
      <c r="J51" s="33"/>
      <c r="K51" s="33"/>
      <c r="L51" s="33"/>
      <c r="M51" s="33"/>
      <c r="N51" s="33"/>
      <c r="O51" s="33"/>
      <c r="P51" s="33"/>
      <c r="Q51" s="337">
        <v>50</v>
      </c>
      <c r="R51" s="334" t="s">
        <v>112</v>
      </c>
      <c r="S51" s="335">
        <v>233923260</v>
      </c>
      <c r="T51" s="337" t="s">
        <v>413</v>
      </c>
      <c r="U51" s="402">
        <v>0.51</v>
      </c>
      <c r="V51" s="335" t="s">
        <v>392</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1942.8</v>
      </c>
      <c r="D52" s="37"/>
      <c r="E52" s="169">
        <v>1929.8</v>
      </c>
      <c r="F52" s="29"/>
      <c r="G52" s="33"/>
      <c r="H52" s="33"/>
      <c r="I52" s="66"/>
      <c r="J52" s="66"/>
      <c r="K52" s="33"/>
      <c r="L52" s="33"/>
      <c r="M52" s="33"/>
      <c r="N52" s="33"/>
      <c r="O52" s="33"/>
      <c r="P52" s="33"/>
      <c r="Q52" s="337">
        <v>51</v>
      </c>
      <c r="R52" s="334" t="s">
        <v>114</v>
      </c>
      <c r="S52" s="335">
        <v>133607044</v>
      </c>
      <c r="T52" s="337" t="s">
        <v>413</v>
      </c>
      <c r="U52" s="402">
        <v>1</v>
      </c>
      <c r="V52" s="335" t="s">
        <v>392</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8.9</v>
      </c>
      <c r="D53" s="47"/>
      <c r="E53" s="175">
        <v>5.8</v>
      </c>
      <c r="F53" s="29"/>
      <c r="G53" s="33"/>
      <c r="H53" s="33"/>
      <c r="I53" s="33"/>
      <c r="J53" s="33"/>
      <c r="K53" s="33"/>
      <c r="L53" s="33"/>
      <c r="M53" s="66"/>
      <c r="N53" s="66"/>
      <c r="O53" s="66"/>
      <c r="P53" s="66"/>
      <c r="Q53" s="337">
        <v>52</v>
      </c>
      <c r="R53" s="334" t="s">
        <v>115</v>
      </c>
      <c r="S53" s="335">
        <v>135641038</v>
      </c>
      <c r="T53" s="337" t="s">
        <v>413</v>
      </c>
      <c r="U53" s="402">
        <v>0.88890000000000002</v>
      </c>
      <c r="V53" s="335" t="s">
        <v>392</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c r="D54" s="47"/>
      <c r="E54" s="175"/>
      <c r="F54" s="29"/>
      <c r="G54" s="33"/>
      <c r="H54" s="33"/>
      <c r="I54" s="33"/>
      <c r="J54" s="33"/>
      <c r="K54" s="33"/>
      <c r="L54" s="33"/>
      <c r="M54" s="33"/>
      <c r="N54" s="33"/>
      <c r="O54" s="33"/>
      <c r="P54" s="33"/>
      <c r="Q54" s="337">
        <v>53</v>
      </c>
      <c r="R54" s="334" t="s">
        <v>116</v>
      </c>
      <c r="S54" s="335">
        <v>132532496</v>
      </c>
      <c r="T54" s="337" t="s">
        <v>413</v>
      </c>
      <c r="U54" s="402">
        <v>1</v>
      </c>
      <c r="V54" s="335" t="s">
        <v>552</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c r="D55" s="47"/>
      <c r="E55" s="175"/>
      <c r="F55" s="29"/>
      <c r="G55" s="33"/>
      <c r="H55" s="33"/>
      <c r="I55" s="33"/>
      <c r="J55" s="33"/>
      <c r="K55" s="33"/>
      <c r="L55" s="33"/>
      <c r="M55" s="33"/>
      <c r="N55" s="33"/>
      <c r="O55" s="33"/>
      <c r="P55" s="33"/>
      <c r="Q55" s="337">
        <v>54</v>
      </c>
      <c r="R55" s="334" t="s">
        <v>497</v>
      </c>
      <c r="S55" s="335">
        <v>132626180</v>
      </c>
      <c r="T55" s="337" t="s">
        <v>413</v>
      </c>
      <c r="U55" s="403" t="s">
        <v>51</v>
      </c>
      <c r="V55" s="335" t="s">
        <v>392</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1951.7</v>
      </c>
      <c r="D56" s="33"/>
      <c r="E56" s="351">
        <f>SUM(E52:E55)</f>
        <v>1935.6</v>
      </c>
      <c r="F56" s="29"/>
      <c r="G56" s="33"/>
      <c r="H56" s="33"/>
      <c r="I56" s="33"/>
      <c r="J56" s="33"/>
      <c r="K56" s="33"/>
      <c r="L56" s="33"/>
      <c r="M56" s="33"/>
      <c r="N56" s="33"/>
      <c r="O56" s="33"/>
      <c r="P56" s="33"/>
      <c r="Q56" s="337">
        <v>55</v>
      </c>
      <c r="R56" s="334" t="s">
        <v>498</v>
      </c>
      <c r="S56" s="335">
        <v>133810450</v>
      </c>
      <c r="T56" s="337" t="s">
        <v>413</v>
      </c>
      <c r="U56" s="403" t="s">
        <v>51</v>
      </c>
      <c r="V56" s="335" t="s">
        <v>392</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441</v>
      </c>
      <c r="U57" s="402">
        <v>1</v>
      </c>
      <c r="V57" s="335" t="s">
        <v>383</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5.2</v>
      </c>
      <c r="D58" s="47"/>
      <c r="E58" s="169">
        <v>4.0999999999999996</v>
      </c>
      <c r="F58" s="29"/>
      <c r="G58" s="33"/>
      <c r="H58" s="66"/>
      <c r="I58" s="66"/>
      <c r="J58" s="66"/>
      <c r="K58" s="33"/>
      <c r="L58" s="33"/>
      <c r="M58" s="33"/>
      <c r="N58" s="33"/>
      <c r="O58" s="33"/>
      <c r="P58" s="33"/>
      <c r="Q58" s="337">
        <v>57</v>
      </c>
      <c r="R58" s="334" t="s">
        <v>122</v>
      </c>
      <c r="S58" s="335">
        <v>301846604</v>
      </c>
      <c r="T58" s="337" t="s">
        <v>441</v>
      </c>
      <c r="U58" s="402">
        <v>1</v>
      </c>
      <c r="V58" s="335" t="s">
        <v>494</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29.7</v>
      </c>
      <c r="D59" s="47"/>
      <c r="E59" s="175">
        <v>49.1</v>
      </c>
      <c r="F59" s="29"/>
      <c r="G59" s="33"/>
      <c r="H59" s="66"/>
      <c r="I59" s="66"/>
      <c r="J59" s="66"/>
      <c r="K59" s="33"/>
      <c r="L59" s="33"/>
      <c r="M59" s="66"/>
      <c r="N59" s="66"/>
      <c r="O59" s="66"/>
      <c r="P59" s="66"/>
      <c r="Q59" s="337">
        <v>58</v>
      </c>
      <c r="R59" s="334" t="s">
        <v>503</v>
      </c>
      <c r="S59" s="335">
        <v>166092559</v>
      </c>
      <c r="T59" s="337" t="s">
        <v>445</v>
      </c>
      <c r="U59" s="402">
        <v>1</v>
      </c>
      <c r="V59" s="335" t="s">
        <v>494</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402</v>
      </c>
      <c r="C60" s="24"/>
      <c r="D60" s="47"/>
      <c r="E60" s="175"/>
      <c r="F60" s="29"/>
      <c r="G60" s="33"/>
      <c r="H60" s="66"/>
      <c r="I60" s="66"/>
      <c r="J60" s="66"/>
      <c r="K60" s="33"/>
      <c r="L60" s="33"/>
      <c r="M60" s="66"/>
      <c r="N60" s="66"/>
      <c r="O60" s="66"/>
      <c r="P60" s="66"/>
      <c r="Q60" s="337">
        <v>59</v>
      </c>
      <c r="R60" s="334" t="s">
        <v>125</v>
      </c>
      <c r="S60" s="335">
        <v>161229484</v>
      </c>
      <c r="T60" s="337" t="s">
        <v>446</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484</v>
      </c>
      <c r="C61" s="24"/>
      <c r="D61" s="47"/>
      <c r="E61" s="175">
        <v>3.2</v>
      </c>
      <c r="F61" s="29"/>
      <c r="G61" s="33"/>
      <c r="H61" s="66"/>
      <c r="I61" s="66"/>
      <c r="J61" s="66"/>
      <c r="K61" s="33"/>
      <c r="L61" s="33"/>
      <c r="M61" s="66"/>
      <c r="N61" s="66"/>
      <c r="O61" s="66"/>
      <c r="P61" s="66"/>
      <c r="Q61" s="337">
        <v>60</v>
      </c>
      <c r="R61" s="334" t="s">
        <v>126</v>
      </c>
      <c r="S61" s="335">
        <v>161130867</v>
      </c>
      <c r="T61" s="337" t="s">
        <v>446</v>
      </c>
      <c r="U61" s="402">
        <v>1</v>
      </c>
      <c r="V61" s="335" t="s">
        <v>552</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487</v>
      </c>
      <c r="C62" s="26"/>
      <c r="D62" s="47"/>
      <c r="E62" s="170"/>
      <c r="F62" s="29"/>
      <c r="G62" s="33"/>
      <c r="H62" s="66"/>
      <c r="I62" s="66"/>
      <c r="J62" s="66"/>
      <c r="K62" s="33"/>
      <c r="L62" s="33"/>
      <c r="M62" s="66"/>
      <c r="N62" s="66"/>
      <c r="O62" s="66"/>
      <c r="P62" s="66"/>
      <c r="Q62" s="337">
        <v>61</v>
      </c>
      <c r="R62" s="334" t="s">
        <v>128</v>
      </c>
      <c r="S62" s="335">
        <v>161186428</v>
      </c>
      <c r="T62" s="337" t="s">
        <v>446</v>
      </c>
      <c r="U62" s="402">
        <v>0.99929999999999997</v>
      </c>
      <c r="V62" s="335" t="s">
        <v>383</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486</v>
      </c>
      <c r="C63" s="26"/>
      <c r="D63" s="47"/>
      <c r="E63" s="170"/>
      <c r="F63" s="29"/>
      <c r="G63" s="33"/>
      <c r="H63" s="66"/>
      <c r="I63" s="66"/>
      <c r="J63" s="66"/>
      <c r="K63" s="33"/>
      <c r="L63" s="33"/>
      <c r="M63" s="66"/>
      <c r="N63" s="66"/>
      <c r="O63" s="66"/>
      <c r="P63" s="66"/>
      <c r="Q63" s="337">
        <v>62</v>
      </c>
      <c r="R63" s="334" t="s">
        <v>130</v>
      </c>
      <c r="S63" s="335">
        <v>162559136</v>
      </c>
      <c r="T63" s="337" t="s">
        <v>447</v>
      </c>
      <c r="U63" s="402">
        <v>1</v>
      </c>
      <c r="V63" s="335" t="s">
        <v>383</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485</v>
      </c>
      <c r="C64" s="26"/>
      <c r="D64" s="47"/>
      <c r="E64" s="170"/>
      <c r="F64" s="29"/>
      <c r="G64" s="33"/>
      <c r="H64" s="66"/>
      <c r="I64" s="66"/>
      <c r="J64" s="66"/>
      <c r="K64" s="33"/>
      <c r="L64" s="33"/>
      <c r="M64" s="66"/>
      <c r="N64" s="66"/>
      <c r="O64" s="66"/>
      <c r="P64" s="66"/>
      <c r="Q64" s="337">
        <v>63</v>
      </c>
      <c r="R64" s="334" t="s">
        <v>132</v>
      </c>
      <c r="S64" s="335">
        <v>162441351</v>
      </c>
      <c r="T64" s="337" t="s">
        <v>447</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101.7</v>
      </c>
      <c r="D65" s="47"/>
      <c r="E65" s="170">
        <v>95.7</v>
      </c>
      <c r="F65" s="29"/>
      <c r="G65" s="33"/>
      <c r="H65" s="66"/>
      <c r="I65" s="66"/>
      <c r="J65" s="66"/>
      <c r="K65" s="33"/>
      <c r="L65" s="33"/>
      <c r="M65" s="66"/>
      <c r="N65" s="66"/>
      <c r="O65" s="66"/>
      <c r="P65" s="66"/>
      <c r="Q65" s="337">
        <v>64</v>
      </c>
      <c r="R65" s="334" t="s">
        <v>134</v>
      </c>
      <c r="S65" s="335">
        <v>162732556</v>
      </c>
      <c r="T65" s="337" t="s">
        <v>447</v>
      </c>
      <c r="U65" s="402">
        <v>1</v>
      </c>
      <c r="V65" s="335" t="s">
        <v>494</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136.6</v>
      </c>
      <c r="D66" s="33"/>
      <c r="E66" s="177">
        <f>SUM(E58:E59,E61,E65)</f>
        <v>152.10000000000002</v>
      </c>
      <c r="F66" s="29"/>
      <c r="G66" s="33"/>
      <c r="H66" s="33"/>
      <c r="I66" s="66"/>
      <c r="J66" s="66"/>
      <c r="K66" s="33"/>
      <c r="L66" s="33"/>
      <c r="M66" s="66"/>
      <c r="N66" s="66"/>
      <c r="O66" s="66"/>
      <c r="P66" s="66"/>
      <c r="Q66" s="407">
        <v>65</v>
      </c>
      <c r="R66" s="407" t="s">
        <v>136</v>
      </c>
      <c r="S66" s="339">
        <v>140089260</v>
      </c>
      <c r="T66" s="337" t="s">
        <v>414</v>
      </c>
      <c r="U66" s="402">
        <v>0.86460000000000004</v>
      </c>
      <c r="V66" s="336" t="s">
        <v>383</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414</v>
      </c>
      <c r="U67" s="402">
        <v>0.75449999999999995</v>
      </c>
      <c r="V67" s="336" t="s">
        <v>384</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v>0.1</v>
      </c>
      <c r="D68" s="48"/>
      <c r="E68" s="182">
        <v>0.4</v>
      </c>
      <c r="F68" s="29"/>
      <c r="H68" s="33"/>
      <c r="K68" s="33"/>
      <c r="L68" s="33"/>
      <c r="M68" s="33"/>
      <c r="N68" s="33"/>
      <c r="O68" s="33"/>
      <c r="P68" s="33"/>
      <c r="Q68" s="407">
        <v>67</v>
      </c>
      <c r="R68" s="407" t="s">
        <v>139</v>
      </c>
      <c r="S68" s="339">
        <v>163743744</v>
      </c>
      <c r="T68" s="337" t="s">
        <v>414</v>
      </c>
      <c r="U68" s="402">
        <v>0.90556000000000003</v>
      </c>
      <c r="V68" s="336" t="s">
        <v>385</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478</v>
      </c>
      <c r="S69" s="335">
        <v>140033557</v>
      </c>
      <c r="T69" s="337" t="s">
        <v>414</v>
      </c>
      <c r="U69" s="402">
        <v>1</v>
      </c>
      <c r="V69" s="336" t="s">
        <v>494</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414</v>
      </c>
      <c r="U70" s="402">
        <v>1</v>
      </c>
      <c r="V70" s="335" t="s">
        <v>392</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414</v>
      </c>
      <c r="U71" s="402">
        <v>1</v>
      </c>
      <c r="V71" s="335" t="s">
        <v>392</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2088.4</v>
      </c>
      <c r="D72" s="33"/>
      <c r="E72" s="177">
        <f>SUM(E56,E66,E68,E70)</f>
        <v>2088.1</v>
      </c>
      <c r="F72" s="29"/>
      <c r="G72" s="33"/>
      <c r="H72" s="66"/>
      <c r="I72" s="66"/>
      <c r="J72" s="66"/>
      <c r="K72" s="33"/>
      <c r="L72" s="33"/>
      <c r="M72" s="66"/>
      <c r="N72" s="66"/>
      <c r="O72" s="66"/>
      <c r="P72" s="66"/>
      <c r="Q72" s="337">
        <v>71</v>
      </c>
      <c r="R72" s="334" t="s">
        <v>148</v>
      </c>
      <c r="S72" s="335">
        <v>302827126</v>
      </c>
      <c r="T72" s="337" t="s">
        <v>439</v>
      </c>
      <c r="U72" s="402">
        <v>1</v>
      </c>
      <c r="V72" s="335" t="s">
        <v>494</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439</v>
      </c>
      <c r="U73" s="402">
        <v>0.9</v>
      </c>
      <c r="V73" s="335" t="s">
        <v>392</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1772.3</v>
      </c>
      <c r="D74" s="47"/>
      <c r="E74" s="175">
        <v>1772.3</v>
      </c>
      <c r="F74" s="29"/>
      <c r="G74" s="33"/>
      <c r="H74" s="66"/>
      <c r="I74" s="66"/>
      <c r="J74" s="66"/>
      <c r="K74" s="33"/>
      <c r="L74" s="33"/>
      <c r="M74" s="66"/>
      <c r="N74" s="66"/>
      <c r="O74" s="66"/>
      <c r="P74" s="66"/>
      <c r="Q74" s="337">
        <v>73</v>
      </c>
      <c r="R74" s="334" t="s">
        <v>152</v>
      </c>
      <c r="S74" s="335">
        <v>163934977</v>
      </c>
      <c r="T74" s="337" t="s">
        <v>426</v>
      </c>
      <c r="U74" s="403" t="s">
        <v>51</v>
      </c>
      <c r="V74" s="336" t="s">
        <v>552</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v>1772.3</v>
      </c>
      <c r="D75" s="47"/>
      <c r="E75" s="175">
        <v>1772.3</v>
      </c>
      <c r="F75" s="29"/>
      <c r="K75" s="33"/>
      <c r="L75" s="33"/>
      <c r="Q75" s="337">
        <v>74</v>
      </c>
      <c r="R75" s="334" t="s">
        <v>154</v>
      </c>
      <c r="S75" s="335">
        <v>163994426</v>
      </c>
      <c r="T75" s="337" t="s">
        <v>426</v>
      </c>
      <c r="U75" s="402">
        <v>1</v>
      </c>
      <c r="V75" s="335" t="s">
        <v>383</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426</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426</v>
      </c>
      <c r="U77" s="402">
        <v>0.75839999999999996</v>
      </c>
      <c r="V77" s="339" t="s">
        <v>384</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c r="D78" s="47"/>
      <c r="E78" s="175"/>
      <c r="F78" s="29"/>
      <c r="K78" s="33"/>
      <c r="L78" s="33"/>
      <c r="Q78" s="337">
        <v>77</v>
      </c>
      <c r="R78" s="334" t="s">
        <v>161</v>
      </c>
      <c r="S78" s="335">
        <v>164742773</v>
      </c>
      <c r="T78" s="337" t="s">
        <v>449</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c r="D79" s="47"/>
      <c r="E79" s="175"/>
      <c r="F79" s="29"/>
      <c r="K79" s="33"/>
      <c r="L79" s="33"/>
      <c r="Q79" s="337">
        <v>78</v>
      </c>
      <c r="R79" s="334" t="s">
        <v>162</v>
      </c>
      <c r="S79" s="335">
        <v>164702526</v>
      </c>
      <c r="T79" s="337" t="s">
        <v>449</v>
      </c>
      <c r="U79" s="402">
        <v>1</v>
      </c>
      <c r="V79" s="336" t="s">
        <v>552</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c r="D80" s="47"/>
      <c r="E80" s="175"/>
      <c r="F80" s="29"/>
      <c r="H80" s="33"/>
      <c r="K80" s="33"/>
      <c r="L80" s="33"/>
      <c r="Q80" s="337">
        <v>79</v>
      </c>
      <c r="R80" s="334" t="s">
        <v>164</v>
      </c>
      <c r="S80" s="335">
        <v>164702145</v>
      </c>
      <c r="T80" s="337" t="s">
        <v>449</v>
      </c>
      <c r="U80" s="402">
        <v>1</v>
      </c>
      <c r="V80" s="335" t="s">
        <v>383</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c r="D81" s="47"/>
      <c r="E81" s="175"/>
      <c r="F81" s="29"/>
      <c r="I81" s="33"/>
      <c r="J81" s="33"/>
      <c r="K81" s="33"/>
      <c r="L81" s="33"/>
      <c r="Q81" s="337">
        <v>80</v>
      </c>
      <c r="R81" s="334" t="s">
        <v>165</v>
      </c>
      <c r="S81" s="335">
        <v>165219441</v>
      </c>
      <c r="T81" s="337" t="s">
        <v>434</v>
      </c>
      <c r="U81" s="402">
        <v>0.99943099999999996</v>
      </c>
      <c r="V81" s="335" t="s">
        <v>384</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-307.60000000000002</v>
      </c>
      <c r="D82" s="47"/>
      <c r="E82" s="175">
        <v>-283.3</v>
      </c>
      <c r="F82" s="29"/>
      <c r="K82" s="33"/>
      <c r="L82" s="33"/>
      <c r="M82" s="33"/>
      <c r="N82" s="33"/>
      <c r="O82" s="33"/>
      <c r="P82" s="33"/>
      <c r="Q82" s="337">
        <v>81</v>
      </c>
      <c r="R82" s="334" t="s">
        <v>167</v>
      </c>
      <c r="S82" s="335">
        <v>165171377</v>
      </c>
      <c r="T82" s="337" t="s">
        <v>434</v>
      </c>
      <c r="U82" s="402">
        <v>0.99839999999999995</v>
      </c>
      <c r="V82" s="343" t="s">
        <v>383</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1464.6999999999998</v>
      </c>
      <c r="D83" s="33"/>
      <c r="E83" s="177">
        <f>SUM(E74,E76:E80,E82:E82)</f>
        <v>1489</v>
      </c>
      <c r="F83" s="29"/>
      <c r="K83" s="33"/>
      <c r="L83" s="33"/>
      <c r="Q83" s="337">
        <v>82</v>
      </c>
      <c r="R83" s="334" t="s">
        <v>169</v>
      </c>
      <c r="S83" s="335">
        <v>251168030</v>
      </c>
      <c r="T83" s="337" t="s">
        <v>451</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451</v>
      </c>
      <c r="U84" s="402">
        <v>1</v>
      </c>
      <c r="V84" s="335" t="s">
        <v>392</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c r="D85" s="57"/>
      <c r="E85" s="187"/>
      <c r="F85" s="29"/>
      <c r="G85" s="33"/>
      <c r="H85" s="33"/>
      <c r="K85" s="33"/>
      <c r="L85" s="33"/>
      <c r="Q85" s="337">
        <v>84</v>
      </c>
      <c r="R85" s="334" t="s">
        <v>173</v>
      </c>
      <c r="S85" s="335">
        <v>151104226</v>
      </c>
      <c r="T85" s="337" t="s">
        <v>451</v>
      </c>
      <c r="U85" s="402">
        <v>1</v>
      </c>
      <c r="V85" s="335" t="s">
        <v>383</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451</v>
      </c>
      <c r="U86" s="402">
        <v>0.36670000000000003</v>
      </c>
      <c r="V86" s="336" t="s">
        <v>385</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c r="D87" s="48"/>
      <c r="E87" s="171"/>
      <c r="F87" s="29"/>
      <c r="G87" s="33"/>
      <c r="H87" s="33"/>
      <c r="I87" s="33"/>
      <c r="J87" s="33"/>
      <c r="K87" s="33"/>
      <c r="L87" s="33"/>
      <c r="M87" s="33"/>
      <c r="N87" s="33"/>
      <c r="O87" s="33"/>
      <c r="P87" s="33"/>
      <c r="Q87" s="337">
        <v>86</v>
      </c>
      <c r="R87" s="334" t="s">
        <v>178</v>
      </c>
      <c r="S87" s="335">
        <v>166901968</v>
      </c>
      <c r="T87" s="337" t="s">
        <v>452</v>
      </c>
      <c r="U87" s="402">
        <v>0.99939999999999996</v>
      </c>
      <c r="V87" s="336" t="s">
        <v>384</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452</v>
      </c>
      <c r="U88" s="402">
        <v>1</v>
      </c>
      <c r="V88" s="336" t="s">
        <v>383</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1.4</v>
      </c>
      <c r="D89" s="47"/>
      <c r="E89" s="175">
        <v>60.5</v>
      </c>
      <c r="F89" s="29"/>
      <c r="H89" s="33"/>
      <c r="I89" s="33"/>
      <c r="J89" s="33"/>
      <c r="K89" s="33"/>
      <c r="L89" s="33"/>
      <c r="M89" s="33"/>
      <c r="N89" s="33"/>
      <c r="O89" s="33"/>
      <c r="P89" s="33"/>
      <c r="Q89" s="407">
        <v>88</v>
      </c>
      <c r="R89" s="407" t="s">
        <v>181</v>
      </c>
      <c r="S89" s="339">
        <v>171780190</v>
      </c>
      <c r="T89" s="337" t="s">
        <v>452</v>
      </c>
      <c r="U89" s="402">
        <v>0.37</v>
      </c>
      <c r="V89" s="336" t="s">
        <v>385</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407</v>
      </c>
      <c r="C90" s="24">
        <v>1.4</v>
      </c>
      <c r="D90" s="47"/>
      <c r="E90" s="175">
        <v>60.5</v>
      </c>
      <c r="F90" s="29"/>
      <c r="H90" s="33"/>
      <c r="I90" s="33"/>
      <c r="J90" s="33"/>
      <c r="K90" s="33"/>
      <c r="L90" s="33"/>
      <c r="M90" s="33"/>
      <c r="N90" s="33"/>
      <c r="O90" s="33"/>
      <c r="P90" s="33"/>
      <c r="Q90" s="337">
        <v>89</v>
      </c>
      <c r="R90" s="334" t="s">
        <v>182</v>
      </c>
      <c r="S90" s="335">
        <v>166576994</v>
      </c>
      <c r="T90" s="337" t="s">
        <v>452</v>
      </c>
      <c r="U90" s="402">
        <v>0.78049999999999997</v>
      </c>
      <c r="V90" s="335" t="s">
        <v>552</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c r="D91" s="47"/>
      <c r="E91" s="175"/>
      <c r="F91" s="29"/>
      <c r="H91" s="33"/>
      <c r="I91" s="33"/>
      <c r="J91" s="33"/>
      <c r="K91" s="33"/>
      <c r="L91" s="33"/>
      <c r="M91" s="33"/>
      <c r="N91" s="33"/>
      <c r="O91" s="33"/>
      <c r="P91" s="33"/>
      <c r="Q91" s="337">
        <v>90</v>
      </c>
      <c r="R91" s="334" t="s">
        <v>184</v>
      </c>
      <c r="S91" s="335">
        <v>166552032</v>
      </c>
      <c r="T91" s="337" t="s">
        <v>452</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233.1</v>
      </c>
      <c r="D92" s="47"/>
      <c r="E92" s="175">
        <v>195.4</v>
      </c>
      <c r="F92" s="29"/>
      <c r="G92" s="33"/>
      <c r="H92" s="66"/>
      <c r="I92" s="33"/>
      <c r="J92" s="33"/>
      <c r="K92" s="33"/>
      <c r="L92" s="33"/>
      <c r="M92" s="33"/>
      <c r="N92" s="33"/>
      <c r="O92" s="33"/>
      <c r="P92" s="33"/>
      <c r="Q92" s="337">
        <v>91</v>
      </c>
      <c r="R92" s="334" t="s">
        <v>185</v>
      </c>
      <c r="S92" s="335">
        <v>166445258</v>
      </c>
      <c r="T92" s="337" t="s">
        <v>452</v>
      </c>
      <c r="U92" s="402">
        <v>0.91249999999999998</v>
      </c>
      <c r="V92" s="336" t="s">
        <v>552</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407</v>
      </c>
      <c r="C93" s="4">
        <v>2</v>
      </c>
      <c r="D93" s="47"/>
      <c r="E93" s="175"/>
      <c r="F93" s="29"/>
      <c r="G93" s="33"/>
      <c r="H93" s="66"/>
      <c r="I93" s="33"/>
      <c r="J93" s="33"/>
      <c r="K93" s="33"/>
      <c r="L93" s="33"/>
      <c r="M93" s="33"/>
      <c r="N93" s="33"/>
      <c r="O93" s="33"/>
      <c r="P93" s="33"/>
      <c r="Q93" s="337">
        <v>92</v>
      </c>
      <c r="R93" s="334" t="s">
        <v>187</v>
      </c>
      <c r="S93" s="335">
        <v>167520735</v>
      </c>
      <c r="T93" s="337" t="s">
        <v>453</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v>192.7</v>
      </c>
      <c r="D94" s="47"/>
      <c r="E94" s="175"/>
      <c r="F94" s="29"/>
      <c r="G94" s="33"/>
      <c r="H94" s="66"/>
      <c r="I94" s="66"/>
      <c r="J94" s="66"/>
      <c r="K94" s="33"/>
      <c r="L94" s="33"/>
      <c r="M94" s="33"/>
      <c r="N94" s="33"/>
      <c r="O94" s="33"/>
      <c r="P94" s="33"/>
      <c r="Q94" s="337">
        <v>93</v>
      </c>
      <c r="R94" s="334" t="s">
        <v>188</v>
      </c>
      <c r="S94" s="335">
        <v>167610175</v>
      </c>
      <c r="T94" s="337" t="s">
        <v>453</v>
      </c>
      <c r="U94" s="402">
        <v>0.99990000000000001</v>
      </c>
      <c r="V94" s="335" t="s">
        <v>384</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c r="D95" s="47"/>
      <c r="E95" s="175"/>
      <c r="F95" s="29"/>
      <c r="G95" s="33"/>
      <c r="H95" s="66"/>
      <c r="I95" s="66"/>
      <c r="J95" s="66"/>
      <c r="K95" s="33"/>
      <c r="L95" s="33"/>
      <c r="M95" s="66"/>
      <c r="N95" s="66"/>
      <c r="O95" s="66"/>
      <c r="P95" s="66"/>
      <c r="Q95" s="337">
        <v>94</v>
      </c>
      <c r="R95" s="334" t="s">
        <v>190</v>
      </c>
      <c r="S95" s="335">
        <v>167500661</v>
      </c>
      <c r="T95" s="337" t="s">
        <v>453</v>
      </c>
      <c r="U95" s="402">
        <v>1</v>
      </c>
      <c r="V95" s="335" t="s">
        <v>588</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234.5</v>
      </c>
      <c r="D96" s="33"/>
      <c r="E96" s="177">
        <f>SUM(E89,E92)</f>
        <v>255.9</v>
      </c>
      <c r="F96" s="29"/>
      <c r="G96" s="33"/>
      <c r="H96" s="66"/>
      <c r="I96" s="66"/>
      <c r="J96" s="66"/>
      <c r="K96" s="33"/>
      <c r="L96" s="33"/>
      <c r="M96" s="66"/>
      <c r="N96" s="66"/>
      <c r="O96" s="66"/>
      <c r="P96" s="66"/>
      <c r="Q96" s="337">
        <v>95</v>
      </c>
      <c r="R96" s="334" t="s">
        <v>191</v>
      </c>
      <c r="S96" s="335">
        <v>167524751</v>
      </c>
      <c r="T96" s="337" t="s">
        <v>453</v>
      </c>
      <c r="U96" s="402">
        <v>1</v>
      </c>
      <c r="V96" s="335" t="s">
        <v>383</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425</v>
      </c>
      <c r="U97" s="402">
        <v>0.99990000000000001</v>
      </c>
      <c r="V97" s="335" t="s">
        <v>499</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v>389.2</v>
      </c>
      <c r="D98" s="48"/>
      <c r="E98" s="182">
        <v>343.2</v>
      </c>
      <c r="F98" s="29"/>
      <c r="G98" s="33"/>
      <c r="H98" s="33"/>
      <c r="I98" s="66"/>
      <c r="J98" s="66"/>
      <c r="K98" s="33"/>
      <c r="L98" s="33"/>
      <c r="M98" s="66"/>
      <c r="N98" s="66"/>
      <c r="O98" s="66"/>
      <c r="P98" s="66"/>
      <c r="Q98" s="337">
        <v>97</v>
      </c>
      <c r="R98" s="334" t="s">
        <v>194</v>
      </c>
      <c r="S98" s="335">
        <v>152768582</v>
      </c>
      <c r="T98" s="337" t="s">
        <v>425</v>
      </c>
      <c r="U98" s="402">
        <v>0.99990000000000001</v>
      </c>
      <c r="V98" s="335" t="s">
        <v>384</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425</v>
      </c>
      <c r="U99" s="402">
        <v>1</v>
      </c>
      <c r="V99" s="335" t="s">
        <v>383</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c r="D100" s="48"/>
      <c r="E100" s="175"/>
      <c r="F100" s="29"/>
      <c r="K100" s="33"/>
      <c r="L100" s="33"/>
      <c r="M100" s="33"/>
      <c r="N100" s="33"/>
      <c r="O100" s="33"/>
      <c r="P100" s="33"/>
      <c r="Q100" s="337">
        <v>99</v>
      </c>
      <c r="R100" s="334" t="s">
        <v>199</v>
      </c>
      <c r="S100" s="335">
        <v>177390158</v>
      </c>
      <c r="T100" s="337" t="s">
        <v>454</v>
      </c>
      <c r="U100" s="402">
        <v>1</v>
      </c>
      <c r="V100" s="335" t="s">
        <v>494</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415</v>
      </c>
      <c r="U101" s="402">
        <v>1</v>
      </c>
      <c r="V101" s="336" t="s">
        <v>552</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2088.3999999999996</v>
      </c>
      <c r="D102" s="33"/>
      <c r="E102" s="177">
        <f>SUM(E83,E85,E87,E96,E98,E100)</f>
        <v>2088.1</v>
      </c>
      <c r="F102" s="29"/>
      <c r="H102" s="33"/>
      <c r="K102" s="33"/>
      <c r="L102" s="33"/>
      <c r="Q102" s="337">
        <v>101</v>
      </c>
      <c r="R102" s="334" t="s">
        <v>203</v>
      </c>
      <c r="S102" s="335">
        <v>167909640</v>
      </c>
      <c r="T102" s="337" t="s">
        <v>415</v>
      </c>
      <c r="U102" s="402">
        <v>1</v>
      </c>
      <c r="V102" s="335" t="s">
        <v>384</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415</v>
      </c>
      <c r="U103" s="402">
        <v>1</v>
      </c>
      <c r="V103" s="335" t="s">
        <v>383</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500</v>
      </c>
      <c r="S104" s="335">
        <v>167900463</v>
      </c>
      <c r="T104" s="337" t="s">
        <v>415</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429</v>
      </c>
      <c r="U105" s="402">
        <v>0.99660000000000004</v>
      </c>
      <c r="V105" s="335" t="s">
        <v>383</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429</v>
      </c>
      <c r="U106" s="402">
        <v>1</v>
      </c>
      <c r="V106" s="336" t="s">
        <v>552</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429</v>
      </c>
      <c r="U107" s="402">
        <v>0.99980000000000002</v>
      </c>
      <c r="V107" s="335" t="s">
        <v>384</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47" t="s">
        <v>79</v>
      </c>
      <c r="D108" s="547"/>
      <c r="E108" s="548"/>
      <c r="F108" s="29"/>
      <c r="G108" s="33"/>
      <c r="H108" s="33"/>
      <c r="I108" s="33"/>
      <c r="J108" s="33"/>
      <c r="K108" s="33"/>
      <c r="L108" s="33"/>
      <c r="M108" s="33"/>
      <c r="N108" s="33"/>
      <c r="O108" s="33"/>
      <c r="P108" s="33"/>
      <c r="Q108" s="337">
        <v>107</v>
      </c>
      <c r="R108" s="334" t="s">
        <v>479</v>
      </c>
      <c r="S108" s="335">
        <v>152492671</v>
      </c>
      <c r="T108" s="337" t="s">
        <v>429</v>
      </c>
      <c r="U108" s="402">
        <v>1</v>
      </c>
      <c r="V108" s="335" t="s">
        <v>392</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408</v>
      </c>
      <c r="S109" s="335">
        <v>304942928</v>
      </c>
      <c r="T109" s="337" t="s">
        <v>429</v>
      </c>
      <c r="U109" s="403" t="s">
        <v>51</v>
      </c>
      <c r="V109" s="335" t="s">
        <v>392</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212.2</v>
      </c>
      <c r="D110" s="48"/>
      <c r="E110" s="360">
        <v>196.1</v>
      </c>
      <c r="F110" s="29"/>
      <c r="G110" s="33"/>
      <c r="H110" s="33" t="s">
        <v>198</v>
      </c>
      <c r="I110" s="33"/>
      <c r="J110" s="33"/>
      <c r="K110" s="33"/>
      <c r="L110" s="33"/>
      <c r="M110" s="33"/>
      <c r="N110" s="33"/>
      <c r="O110" s="33"/>
      <c r="P110" s="33"/>
      <c r="Q110" s="407">
        <v>109</v>
      </c>
      <c r="R110" s="407" t="s">
        <v>409</v>
      </c>
      <c r="S110" s="339">
        <v>147248313</v>
      </c>
      <c r="T110" s="337" t="s">
        <v>416</v>
      </c>
      <c r="U110" s="402">
        <v>0.59370000000000001</v>
      </c>
      <c r="V110" s="336" t="s">
        <v>384</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c r="D111" s="33"/>
      <c r="E111" s="361"/>
      <c r="F111" s="29"/>
      <c r="G111" s="33"/>
      <c r="H111" s="33" t="s">
        <v>201</v>
      </c>
      <c r="I111" s="33"/>
      <c r="J111" s="33"/>
      <c r="K111" s="33"/>
      <c r="L111" s="33"/>
      <c r="M111" s="33"/>
      <c r="N111" s="33"/>
      <c r="O111" s="33"/>
      <c r="P111" s="33"/>
      <c r="Q111" s="407">
        <v>110</v>
      </c>
      <c r="R111" s="407" t="s">
        <v>410</v>
      </c>
      <c r="S111" s="339">
        <v>147104754</v>
      </c>
      <c r="T111" s="337" t="s">
        <v>416</v>
      </c>
      <c r="U111" s="402">
        <v>0.94969999999999999</v>
      </c>
      <c r="V111" s="336" t="s">
        <v>383</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473</v>
      </c>
      <c r="C112" s="282"/>
      <c r="D112" s="33"/>
      <c r="E112" s="362"/>
      <c r="F112" s="29"/>
      <c r="G112" s="33"/>
      <c r="H112" s="33"/>
      <c r="I112" s="33"/>
      <c r="J112" s="33"/>
      <c r="K112" s="33"/>
      <c r="L112" s="33"/>
      <c r="M112" s="33"/>
      <c r="N112" s="33"/>
      <c r="O112" s="33"/>
      <c r="P112" s="33"/>
      <c r="Q112" s="337">
        <v>111</v>
      </c>
      <c r="R112" s="334" t="s">
        <v>212</v>
      </c>
      <c r="S112" s="335">
        <v>247025610</v>
      </c>
      <c r="T112" s="337" t="s">
        <v>416</v>
      </c>
      <c r="U112" s="402">
        <v>1</v>
      </c>
      <c r="V112" s="336" t="s">
        <v>552</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416</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501</v>
      </c>
      <c r="S114" s="335">
        <v>147146714</v>
      </c>
      <c r="T114" s="337" t="s">
        <v>416</v>
      </c>
      <c r="U114" s="402">
        <v>0.77639999999999998</v>
      </c>
      <c r="V114" s="335" t="s">
        <v>552</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416</v>
      </c>
      <c r="U115" s="402">
        <v>1</v>
      </c>
      <c r="V115" s="336" t="s">
        <v>552</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2</v>
      </c>
      <c r="D116" s="132"/>
      <c r="E116" s="364">
        <v>2</v>
      </c>
      <c r="F116" s="29"/>
      <c r="G116" s="33"/>
      <c r="H116" s="33"/>
      <c r="I116" s="33"/>
      <c r="J116" s="33"/>
      <c r="K116" s="33"/>
      <c r="L116" s="33"/>
      <c r="M116" s="33"/>
      <c r="N116" s="33"/>
      <c r="O116" s="33"/>
      <c r="P116" s="33"/>
      <c r="Q116" s="337">
        <v>115</v>
      </c>
      <c r="R116" s="334" t="s">
        <v>219</v>
      </c>
      <c r="S116" s="335">
        <v>247737020</v>
      </c>
      <c r="T116" s="337" t="s">
        <v>416</v>
      </c>
      <c r="U116" s="402">
        <v>0.70399999999999996</v>
      </c>
      <c r="V116" s="335" t="s">
        <v>392</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2</v>
      </c>
      <c r="D117" s="47"/>
      <c r="E117" s="362">
        <v>2</v>
      </c>
      <c r="F117" s="29"/>
      <c r="G117" s="33"/>
      <c r="H117" s="33"/>
      <c r="I117" s="33"/>
      <c r="J117" s="33"/>
      <c r="K117" s="33"/>
      <c r="L117" s="33"/>
      <c r="M117" s="33"/>
      <c r="N117" s="33"/>
      <c r="O117" s="33"/>
      <c r="P117" s="33"/>
      <c r="Q117" s="337">
        <v>116</v>
      </c>
      <c r="R117" s="334" t="s">
        <v>220</v>
      </c>
      <c r="S117" s="335">
        <v>147146333</v>
      </c>
      <c r="T117" s="337" t="s">
        <v>416</v>
      </c>
      <c r="U117" s="402">
        <v>1</v>
      </c>
      <c r="V117" s="335" t="s">
        <v>552</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488</v>
      </c>
      <c r="C118" s="60">
        <v>2</v>
      </c>
      <c r="D118" s="33"/>
      <c r="E118" s="362">
        <v>2</v>
      </c>
      <c r="F118" s="29"/>
      <c r="G118" s="33"/>
      <c r="H118" s="33"/>
      <c r="I118" s="33"/>
      <c r="J118" s="33"/>
      <c r="K118" s="33"/>
      <c r="L118" s="33"/>
      <c r="M118" s="33"/>
      <c r="N118" s="33"/>
      <c r="O118" s="33"/>
      <c r="P118" s="33"/>
      <c r="Q118" s="407">
        <v>117</v>
      </c>
      <c r="R118" s="407" t="s">
        <v>221</v>
      </c>
      <c r="S118" s="339">
        <v>300127004</v>
      </c>
      <c r="T118" s="337" t="s">
        <v>416</v>
      </c>
      <c r="U118" s="402">
        <v>0.39789999999999998</v>
      </c>
      <c r="V118" s="336" t="s">
        <v>385</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492</v>
      </c>
      <c r="C119" s="356">
        <v>67</v>
      </c>
      <c r="D119" s="357"/>
      <c r="E119" s="365">
        <v>68</v>
      </c>
      <c r="F119" s="29"/>
      <c r="G119" s="33"/>
      <c r="H119" s="33"/>
      <c r="I119" s="33"/>
      <c r="J119" s="33"/>
      <c r="K119" s="33"/>
      <c r="L119" s="33"/>
      <c r="M119" s="33"/>
      <c r="N119" s="33"/>
      <c r="O119" s="33"/>
      <c r="P119" s="33"/>
      <c r="Q119" s="337">
        <v>118</v>
      </c>
      <c r="R119" s="334" t="s">
        <v>224</v>
      </c>
      <c r="S119" s="335">
        <v>169236961</v>
      </c>
      <c r="T119" s="337" t="s">
        <v>455</v>
      </c>
      <c r="U119" s="402">
        <v>1</v>
      </c>
      <c r="V119" s="335" t="s">
        <v>383</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455</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57"/>
      <c r="D121" s="557"/>
      <c r="E121" s="558"/>
      <c r="F121" s="29"/>
      <c r="G121" s="33"/>
      <c r="H121" s="33"/>
      <c r="I121" s="33"/>
      <c r="J121" s="33"/>
      <c r="K121" s="33"/>
      <c r="L121" s="33"/>
      <c r="M121" s="33"/>
      <c r="N121" s="33"/>
      <c r="O121" s="33"/>
      <c r="P121" s="33"/>
      <c r="Q121" s="337">
        <v>120</v>
      </c>
      <c r="R121" s="334" t="s">
        <v>228</v>
      </c>
      <c r="S121" s="335">
        <v>169167554</v>
      </c>
      <c r="T121" s="337" t="s">
        <v>455</v>
      </c>
      <c r="U121" s="402">
        <v>1</v>
      </c>
      <c r="V121" s="335" t="s">
        <v>392</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455</v>
      </c>
      <c r="U122" s="402">
        <v>1</v>
      </c>
      <c r="V122" s="335" t="s">
        <v>552</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456</v>
      </c>
      <c r="U123" s="403" t="s">
        <v>51</v>
      </c>
      <c r="V123" s="335" t="s">
        <v>552</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456</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456</v>
      </c>
      <c r="U125" s="402">
        <v>1</v>
      </c>
      <c r="V125" s="335" t="s">
        <v>384</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63">
        <v>46135</v>
      </c>
      <c r="D126" s="563"/>
      <c r="E126" s="564"/>
      <c r="F126" s="29"/>
      <c r="G126" s="33"/>
      <c r="H126" s="33"/>
      <c r="I126" s="33"/>
      <c r="J126" s="33"/>
      <c r="K126" s="33"/>
      <c r="L126" s="33"/>
      <c r="M126" s="33"/>
      <c r="N126" s="33"/>
      <c r="O126" s="33"/>
      <c r="P126" s="33"/>
      <c r="Q126" s="337">
        <v>125</v>
      </c>
      <c r="R126" s="334" t="s">
        <v>235</v>
      </c>
      <c r="S126" s="335">
        <v>169845485</v>
      </c>
      <c r="T126" s="337" t="s">
        <v>456</v>
      </c>
      <c r="U126" s="402">
        <v>1</v>
      </c>
      <c r="V126" s="335" t="s">
        <v>383</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565" t="s">
        <v>620</v>
      </c>
      <c r="D127" s="565"/>
      <c r="E127" s="566"/>
      <c r="F127" s="29"/>
      <c r="G127" s="33"/>
      <c r="H127" s="33"/>
      <c r="I127" s="33"/>
      <c r="J127" s="33"/>
      <c r="K127" s="33"/>
      <c r="L127" s="33"/>
      <c r="M127" s="33"/>
      <c r="N127" s="33"/>
      <c r="O127" s="33"/>
      <c r="P127" s="33"/>
      <c r="Q127" s="337">
        <v>126</v>
      </c>
      <c r="R127" s="334" t="s">
        <v>480</v>
      </c>
      <c r="S127" s="335">
        <v>170759250</v>
      </c>
      <c r="T127" s="337" t="s">
        <v>417</v>
      </c>
      <c r="U127" s="402">
        <v>0.96926000000000001</v>
      </c>
      <c r="V127" s="335" t="s">
        <v>384</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45" t="s">
        <v>621</v>
      </c>
      <c r="D128" s="545"/>
      <c r="E128" s="546"/>
      <c r="F128" s="29"/>
      <c r="G128" s="33"/>
      <c r="H128" s="33"/>
      <c r="I128" s="33"/>
      <c r="J128" s="33"/>
      <c r="K128" s="33"/>
      <c r="L128" s="33"/>
      <c r="M128" s="33"/>
      <c r="N128" s="33"/>
      <c r="O128" s="33"/>
      <c r="P128" s="33"/>
      <c r="Q128" s="337">
        <v>127</v>
      </c>
      <c r="R128" s="334" t="s">
        <v>236</v>
      </c>
      <c r="S128" s="335">
        <v>170639781</v>
      </c>
      <c r="T128" s="337" t="s">
        <v>417</v>
      </c>
      <c r="U128" s="402">
        <v>1</v>
      </c>
      <c r="V128" s="335" t="s">
        <v>383</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55"/>
      <c r="D129" s="555"/>
      <c r="E129" s="556"/>
      <c r="F129" s="29"/>
      <c r="G129" s="33"/>
      <c r="H129" s="33"/>
      <c r="I129" s="33"/>
      <c r="J129" s="33"/>
      <c r="K129" s="33"/>
      <c r="L129" s="33"/>
      <c r="M129" s="33"/>
      <c r="N129" s="33"/>
      <c r="O129" s="33"/>
      <c r="P129" s="33"/>
      <c r="Q129" s="337">
        <v>128</v>
      </c>
      <c r="R129" s="334" t="s">
        <v>237</v>
      </c>
      <c r="S129" s="335">
        <v>170609076</v>
      </c>
      <c r="T129" s="337" t="s">
        <v>417</v>
      </c>
      <c r="U129" s="402">
        <v>1</v>
      </c>
      <c r="V129" s="335" t="s">
        <v>552</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481</v>
      </c>
      <c r="S130" s="335">
        <v>271278580</v>
      </c>
      <c r="T130" s="337" t="s">
        <v>457</v>
      </c>
      <c r="U130" s="402">
        <v>1</v>
      </c>
      <c r="V130" s="335" t="s">
        <v>392</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457</v>
      </c>
      <c r="U131" s="402">
        <v>0.99139999999999995</v>
      </c>
      <c r="V131" s="335" t="s">
        <v>384</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457</v>
      </c>
      <c r="U132" s="402">
        <v>1</v>
      </c>
      <c r="V132" s="335" t="s">
        <v>383</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458</v>
      </c>
      <c r="U133" s="402">
        <v>1</v>
      </c>
      <c r="V133" s="335" t="s">
        <v>384</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458</v>
      </c>
      <c r="U134" s="402">
        <v>1</v>
      </c>
      <c r="V134" s="335" t="s">
        <v>383</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458</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458</v>
      </c>
      <c r="U136" s="402">
        <v>1</v>
      </c>
      <c r="V136" s="336" t="s">
        <v>552</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459</v>
      </c>
      <c r="U137" s="402">
        <v>1</v>
      </c>
      <c r="V137" s="335" t="s">
        <v>494</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418</v>
      </c>
      <c r="U138" s="402">
        <v>1</v>
      </c>
      <c r="V138" s="335" t="s">
        <v>383</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418</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418</v>
      </c>
      <c r="U140" s="402">
        <v>0.9083</v>
      </c>
      <c r="V140" s="343" t="s">
        <v>494</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460</v>
      </c>
      <c r="U141" s="402">
        <v>1</v>
      </c>
      <c r="V141" s="335" t="s">
        <v>384</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460</v>
      </c>
      <c r="U142" s="402">
        <v>1</v>
      </c>
      <c r="V142" s="335" t="s">
        <v>383</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460</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461</v>
      </c>
      <c r="U144" s="402">
        <v>1</v>
      </c>
      <c r="V144" s="335" t="s">
        <v>384</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461</v>
      </c>
      <c r="U145" s="402">
        <v>1</v>
      </c>
      <c r="V145" s="335" t="s">
        <v>383</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461</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461</v>
      </c>
      <c r="U147" s="402">
        <v>1</v>
      </c>
      <c r="V147" s="335" t="s">
        <v>392</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437</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437</v>
      </c>
      <c r="U149" s="402">
        <v>1</v>
      </c>
      <c r="V149" s="335" t="s">
        <v>494</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437</v>
      </c>
      <c r="U150" s="402">
        <v>1</v>
      </c>
      <c r="V150" s="335" t="s">
        <v>494</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437</v>
      </c>
      <c r="U151" s="402">
        <v>1</v>
      </c>
      <c r="V151" s="335" t="s">
        <v>384</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419</v>
      </c>
      <c r="U152" s="402">
        <v>1</v>
      </c>
      <c r="V152" s="335" t="s">
        <v>383</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419</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419</v>
      </c>
      <c r="U154" s="402">
        <v>0.95298799999999995</v>
      </c>
      <c r="V154" s="336" t="s">
        <v>384</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419</v>
      </c>
      <c r="U155" s="402">
        <v>1</v>
      </c>
      <c r="V155" s="336" t="s">
        <v>552</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419</v>
      </c>
      <c r="U156" s="402">
        <v>1</v>
      </c>
      <c r="V156" s="335" t="s">
        <v>392</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419</v>
      </c>
      <c r="U157" s="403" t="s">
        <v>51</v>
      </c>
      <c r="V157" s="335" t="s">
        <v>392</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450</v>
      </c>
      <c r="U158" s="402">
        <v>1</v>
      </c>
      <c r="V158" s="344" t="s">
        <v>588</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450</v>
      </c>
      <c r="U159" s="402">
        <v>1</v>
      </c>
      <c r="V159" s="344" t="s">
        <v>383</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450</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440</v>
      </c>
      <c r="U161" s="402">
        <v>1</v>
      </c>
      <c r="V161" s="335" t="s">
        <v>383</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440</v>
      </c>
      <c r="U162" s="402">
        <v>1</v>
      </c>
      <c r="V162" s="335" t="s">
        <v>384</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440</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440</v>
      </c>
      <c r="U164" s="402">
        <v>1</v>
      </c>
      <c r="V164" s="335" t="s">
        <v>392</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462</v>
      </c>
      <c r="U165" s="402">
        <v>0.99909999999999999</v>
      </c>
      <c r="V165" s="335" t="s">
        <v>384</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462</v>
      </c>
      <c r="U166" s="402">
        <v>1</v>
      </c>
      <c r="V166" s="335" t="s">
        <v>383</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462</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463</v>
      </c>
      <c r="U168" s="402">
        <v>1</v>
      </c>
      <c r="V168" s="335" t="s">
        <v>494</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463</v>
      </c>
      <c r="U169" s="402">
        <v>1</v>
      </c>
      <c r="V169" s="335" t="s">
        <v>383</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463</v>
      </c>
      <c r="U170" s="402">
        <v>1</v>
      </c>
      <c r="V170" s="335" t="s">
        <v>392</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463</v>
      </c>
      <c r="U171" s="402">
        <v>1</v>
      </c>
      <c r="V171" s="335" t="s">
        <v>392</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463</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502</v>
      </c>
      <c r="S173" s="335">
        <v>178602952</v>
      </c>
      <c r="T173" s="337" t="s">
        <v>428</v>
      </c>
      <c r="U173" s="402">
        <v>1</v>
      </c>
      <c r="V173" s="336" t="s">
        <v>552</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428</v>
      </c>
      <c r="U174" s="403" t="s">
        <v>51</v>
      </c>
      <c r="V174" s="335" t="s">
        <v>392</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436</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436</v>
      </c>
      <c r="U176" s="402">
        <v>1</v>
      </c>
      <c r="V176" s="335" t="s">
        <v>383</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436</v>
      </c>
      <c r="U177" s="402">
        <v>0.99990000000000001</v>
      </c>
      <c r="V177" s="335" t="s">
        <v>384</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436</v>
      </c>
      <c r="U178" s="402">
        <v>0.56140000000000001</v>
      </c>
      <c r="V178" s="336" t="s">
        <v>552</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436</v>
      </c>
      <c r="U179" s="402">
        <v>0.39090000000000003</v>
      </c>
      <c r="V179" s="336" t="s">
        <v>385</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432</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432</v>
      </c>
      <c r="U181" s="402">
        <v>1</v>
      </c>
      <c r="V181" s="335" t="s">
        <v>383</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432</v>
      </c>
      <c r="U182" s="402">
        <v>0.99980000000000002</v>
      </c>
      <c r="V182" s="335" t="s">
        <v>392</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288</v>
      </c>
      <c r="S183" s="335">
        <v>180102018</v>
      </c>
      <c r="T183" s="337" t="s">
        <v>432</v>
      </c>
      <c r="U183" s="403" t="s">
        <v>51</v>
      </c>
      <c r="V183" s="335" t="s">
        <v>588</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289</v>
      </c>
      <c r="S184" s="335">
        <v>281523640</v>
      </c>
      <c r="T184" s="337" t="s">
        <v>464</v>
      </c>
      <c r="U184" s="402">
        <v>1</v>
      </c>
      <c r="V184" s="335" t="s">
        <v>494</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290</v>
      </c>
      <c r="S185" s="335">
        <v>181522014</v>
      </c>
      <c r="T185" s="337" t="s">
        <v>464</v>
      </c>
      <c r="U185" s="402">
        <v>1</v>
      </c>
      <c r="V185" s="335" t="s">
        <v>494</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291</v>
      </c>
      <c r="S186" s="335">
        <v>182770817</v>
      </c>
      <c r="T186" s="337" t="s">
        <v>465</v>
      </c>
      <c r="U186" s="402">
        <v>1</v>
      </c>
      <c r="V186" s="335" t="s">
        <v>494</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292</v>
      </c>
      <c r="S187" s="335">
        <v>182701785</v>
      </c>
      <c r="T187" s="337" t="s">
        <v>465</v>
      </c>
      <c r="U187" s="402">
        <v>1</v>
      </c>
      <c r="V187" s="335" t="s">
        <v>552</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293</v>
      </c>
      <c r="S188" s="335">
        <v>182714850</v>
      </c>
      <c r="T188" s="337" t="s">
        <v>465</v>
      </c>
      <c r="U188" s="402">
        <v>0.99980000000000002</v>
      </c>
      <c r="V188" s="335" t="s">
        <v>384</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294</v>
      </c>
      <c r="S189" s="335">
        <v>182743364</v>
      </c>
      <c r="T189" s="337" t="s">
        <v>465</v>
      </c>
      <c r="U189" s="402">
        <v>1</v>
      </c>
      <c r="V189" s="335" t="s">
        <v>383</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295</v>
      </c>
      <c r="S190" s="335">
        <v>183843314</v>
      </c>
      <c r="T190" s="337" t="s">
        <v>466</v>
      </c>
      <c r="U190" s="402">
        <v>0.99565000000000003</v>
      </c>
      <c r="V190" s="335" t="s">
        <v>384</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296</v>
      </c>
      <c r="S191" s="335">
        <v>183633981</v>
      </c>
      <c r="T191" s="337" t="s">
        <v>466</v>
      </c>
      <c r="U191" s="402">
        <v>1</v>
      </c>
      <c r="V191" s="335" t="s">
        <v>383</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297</v>
      </c>
      <c r="S192" s="335">
        <v>183605327</v>
      </c>
      <c r="T192" s="337" t="s">
        <v>466</v>
      </c>
      <c r="U192" s="402">
        <v>1</v>
      </c>
      <c r="V192" s="335" t="s">
        <v>552</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298</v>
      </c>
      <c r="S193" s="335">
        <v>183606952</v>
      </c>
      <c r="T193" s="337" t="s">
        <v>466</v>
      </c>
      <c r="U193" s="402">
        <v>1</v>
      </c>
      <c r="V193" s="336" t="s">
        <v>552</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299</v>
      </c>
      <c r="S194" s="335">
        <v>283667080</v>
      </c>
      <c r="T194" s="337" t="s">
        <v>466</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300</v>
      </c>
      <c r="S195" s="339">
        <v>300083878</v>
      </c>
      <c r="T195" s="337" t="s">
        <v>466</v>
      </c>
      <c r="U195" s="402">
        <v>0.26946999999999999</v>
      </c>
      <c r="V195" s="336" t="s">
        <v>385</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301</v>
      </c>
      <c r="S196" s="335">
        <v>184552774</v>
      </c>
      <c r="T196" s="337" t="s">
        <v>467</v>
      </c>
      <c r="U196" s="402">
        <v>1</v>
      </c>
      <c r="V196" s="335" t="s">
        <v>392</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302</v>
      </c>
      <c r="S197" s="335">
        <v>184827583</v>
      </c>
      <c r="T197" s="337" t="s">
        <v>467</v>
      </c>
      <c r="U197" s="402">
        <v>0.99555400000000005</v>
      </c>
      <c r="V197" s="335" t="s">
        <v>384</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303</v>
      </c>
      <c r="S198" s="335">
        <v>184626819</v>
      </c>
      <c r="T198" s="337" t="s">
        <v>467</v>
      </c>
      <c r="U198" s="402">
        <v>1</v>
      </c>
      <c r="V198" s="335" t="s">
        <v>383</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304</v>
      </c>
      <c r="S199" s="335">
        <v>184536236</v>
      </c>
      <c r="T199" s="337" t="s">
        <v>467</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305</v>
      </c>
      <c r="S200" s="335">
        <v>185304657</v>
      </c>
      <c r="T200" s="337" t="s">
        <v>448</v>
      </c>
      <c r="U200" s="402">
        <v>0.99360000000000004</v>
      </c>
      <c r="V200" s="335" t="s">
        <v>383</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306</v>
      </c>
      <c r="S201" s="335">
        <v>185492166</v>
      </c>
      <c r="T201" s="337" t="s">
        <v>448</v>
      </c>
      <c r="U201" s="402">
        <v>0.99850000000000005</v>
      </c>
      <c r="V201" s="335" t="s">
        <v>384</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307</v>
      </c>
      <c r="S202" s="335">
        <v>185105324</v>
      </c>
      <c r="T202" s="337" t="s">
        <v>448</v>
      </c>
      <c r="U202" s="402">
        <v>1</v>
      </c>
      <c r="V202" s="336" t="s">
        <v>552</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308</v>
      </c>
      <c r="S203" s="335">
        <v>185179431</v>
      </c>
      <c r="T203" s="337" t="s">
        <v>448</v>
      </c>
      <c r="U203" s="402">
        <v>1</v>
      </c>
      <c r="V203" s="335" t="s">
        <v>552</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309</v>
      </c>
      <c r="S204" s="335">
        <v>185108391</v>
      </c>
      <c r="T204" s="337" t="s">
        <v>448</v>
      </c>
      <c r="U204" s="402">
        <v>1</v>
      </c>
      <c r="V204" s="345" t="s">
        <v>392</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390</v>
      </c>
      <c r="S205" s="335">
        <v>124135580</v>
      </c>
      <c r="T205" s="337" t="s">
        <v>420</v>
      </c>
      <c r="U205" s="404">
        <v>0.99770000000000003</v>
      </c>
      <c r="V205" s="345" t="s">
        <v>384</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310</v>
      </c>
      <c r="S206" s="339">
        <v>120545849</v>
      </c>
      <c r="T206" s="337" t="s">
        <v>420</v>
      </c>
      <c r="U206" s="405">
        <v>0.87039999999999995</v>
      </c>
      <c r="V206" s="408" t="s">
        <v>383</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311</v>
      </c>
      <c r="S207" s="335">
        <v>302683277</v>
      </c>
      <c r="T207" s="337" t="s">
        <v>420</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312</v>
      </c>
      <c r="S208" s="335">
        <v>120153047</v>
      </c>
      <c r="T208" s="337" t="s">
        <v>420</v>
      </c>
      <c r="U208" s="404">
        <v>1</v>
      </c>
      <c r="V208" s="336" t="s">
        <v>552</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313</v>
      </c>
      <c r="S209" s="335">
        <v>120750163</v>
      </c>
      <c r="T209" s="337" t="s">
        <v>420</v>
      </c>
      <c r="U209" s="404">
        <v>1</v>
      </c>
      <c r="V209" s="335" t="s">
        <v>392</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314</v>
      </c>
      <c r="S210" s="335">
        <v>124644360</v>
      </c>
      <c r="T210" s="337" t="s">
        <v>420</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315</v>
      </c>
      <c r="S211" s="335">
        <v>124568293</v>
      </c>
      <c r="T211" s="337" t="s">
        <v>420</v>
      </c>
      <c r="U211" s="405" t="s">
        <v>51</v>
      </c>
      <c r="V211" s="335" t="s">
        <v>552</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316</v>
      </c>
      <c r="S212" s="457">
        <v>120125820</v>
      </c>
      <c r="T212" s="455" t="s">
        <v>420</v>
      </c>
      <c r="U212" s="458">
        <v>1</v>
      </c>
      <c r="V212" s="459" t="s">
        <v>552</v>
      </c>
      <c r="AY212" s="29"/>
    </row>
    <row r="213" spans="6:51" ht="12.75" x14ac:dyDescent="0.2">
      <c r="Q213" s="460">
        <v>212</v>
      </c>
      <c r="R213" s="460" t="s">
        <v>317</v>
      </c>
      <c r="S213" s="461">
        <v>181705485</v>
      </c>
      <c r="T213" s="455" t="s">
        <v>420</v>
      </c>
      <c r="U213" s="458">
        <v>0.75021499999999997</v>
      </c>
      <c r="V213" s="461" t="s">
        <v>385</v>
      </c>
      <c r="AY213" s="29"/>
    </row>
    <row r="214" spans="6:51" ht="12.75" x14ac:dyDescent="0.2">
      <c r="Q214" s="455">
        <v>213</v>
      </c>
      <c r="R214" s="456" t="s">
        <v>482</v>
      </c>
      <c r="S214" s="457">
        <v>123615345</v>
      </c>
      <c r="T214" s="455" t="s">
        <v>420</v>
      </c>
      <c r="U214" s="462">
        <v>1</v>
      </c>
      <c r="V214" s="457" t="s">
        <v>392</v>
      </c>
      <c r="AY214" s="29"/>
    </row>
    <row r="215" spans="6:51" ht="12.75" x14ac:dyDescent="0.2">
      <c r="Q215" s="455">
        <v>214</v>
      </c>
      <c r="R215" s="456" t="s">
        <v>318</v>
      </c>
      <c r="S215" s="457">
        <v>304195262</v>
      </c>
      <c r="T215" s="455" t="s">
        <v>420</v>
      </c>
      <c r="U215" s="462" t="s">
        <v>51</v>
      </c>
      <c r="V215" s="459" t="s">
        <v>552</v>
      </c>
      <c r="AY215" s="29"/>
    </row>
    <row r="216" spans="6:51" ht="12.75" x14ac:dyDescent="0.2">
      <c r="Q216" s="455">
        <v>215</v>
      </c>
      <c r="R216" s="456" t="s">
        <v>319</v>
      </c>
      <c r="S216" s="457">
        <v>186442084</v>
      </c>
      <c r="T216" s="455" t="s">
        <v>433</v>
      </c>
      <c r="U216" s="463">
        <v>1</v>
      </c>
      <c r="V216" s="461" t="s">
        <v>494</v>
      </c>
    </row>
    <row r="217" spans="6:51" ht="12.75" x14ac:dyDescent="0.2">
      <c r="Q217" s="455">
        <v>216</v>
      </c>
      <c r="R217" s="456" t="s">
        <v>320</v>
      </c>
      <c r="S217" s="457">
        <v>186063262</v>
      </c>
      <c r="T217" s="455" t="s">
        <v>433</v>
      </c>
      <c r="U217" s="463">
        <v>1</v>
      </c>
      <c r="V217" s="461" t="s">
        <v>494</v>
      </c>
    </row>
    <row r="218" spans="6:51" ht="12.75" x14ac:dyDescent="0.2">
      <c r="Q218" s="455">
        <v>217</v>
      </c>
      <c r="R218" s="456" t="s">
        <v>321</v>
      </c>
      <c r="S218" s="457">
        <v>302409486</v>
      </c>
      <c r="T218" s="455" t="s">
        <v>433</v>
      </c>
      <c r="U218" s="464" t="s">
        <v>51</v>
      </c>
      <c r="V218" s="461" t="s">
        <v>46</v>
      </c>
    </row>
    <row r="219" spans="6:51" ht="12.75" x14ac:dyDescent="0.2">
      <c r="Q219" s="455">
        <v>218</v>
      </c>
      <c r="R219" s="456" t="s">
        <v>322</v>
      </c>
      <c r="S219" s="457">
        <v>155498117</v>
      </c>
      <c r="T219" s="455" t="s">
        <v>468</v>
      </c>
      <c r="U219" s="463">
        <v>1</v>
      </c>
      <c r="V219" s="461" t="s">
        <v>552</v>
      </c>
    </row>
    <row r="220" spans="6:51" ht="12.75" x14ac:dyDescent="0.2">
      <c r="Q220" s="455">
        <v>219</v>
      </c>
      <c r="R220" s="456" t="s">
        <v>323</v>
      </c>
      <c r="S220" s="457">
        <v>110087517</v>
      </c>
      <c r="T220" s="455" t="s">
        <v>468</v>
      </c>
      <c r="U220" s="463">
        <v>1</v>
      </c>
      <c r="V220" s="461" t="s">
        <v>384</v>
      </c>
    </row>
    <row r="221" spans="6:51" ht="12.75" x14ac:dyDescent="0.2">
      <c r="Q221" s="455">
        <v>220</v>
      </c>
      <c r="R221" s="456" t="s">
        <v>324</v>
      </c>
      <c r="S221" s="457">
        <v>187801768</v>
      </c>
      <c r="T221" s="455" t="s">
        <v>469</v>
      </c>
      <c r="U221" s="463">
        <v>1</v>
      </c>
      <c r="V221" s="461" t="s">
        <v>552</v>
      </c>
    </row>
    <row r="222" spans="6:51" ht="12.75" x14ac:dyDescent="0.2">
      <c r="R222" s="456"/>
      <c r="S222" s="457"/>
      <c r="T222" s="465"/>
      <c r="U222" s="457"/>
      <c r="V222" s="455"/>
    </row>
    <row r="223" spans="6:51" ht="12.75" x14ac:dyDescent="0.2">
      <c r="R223" s="456"/>
      <c r="S223" s="457"/>
      <c r="T223" s="465"/>
      <c r="U223" s="457"/>
      <c r="V223" s="455"/>
    </row>
    <row r="224" spans="6:51" ht="12.75" x14ac:dyDescent="0.2">
      <c r="R224" s="456"/>
      <c r="S224" s="457"/>
      <c r="T224" s="465"/>
      <c r="U224" s="457"/>
      <c r="V224" s="455"/>
    </row>
    <row r="225" spans="18:22" ht="12.75" x14ac:dyDescent="0.2">
      <c r="R225" s="456"/>
      <c r="S225" s="457"/>
      <c r="T225" s="465"/>
      <c r="U225" s="457"/>
      <c r="V225" s="455"/>
    </row>
    <row r="226" spans="18:22" ht="12.75" x14ac:dyDescent="0.2">
      <c r="R226" s="456"/>
      <c r="S226" s="457"/>
      <c r="T226" s="465"/>
      <c r="U226" s="457"/>
      <c r="V226" s="455"/>
    </row>
    <row r="227" spans="18:22" ht="12.75" x14ac:dyDescent="0.2">
      <c r="R227" s="456"/>
      <c r="S227" s="457"/>
      <c r="T227" s="465"/>
      <c r="U227" s="457"/>
      <c r="V227" s="455"/>
    </row>
    <row r="228" spans="18:22" ht="12.75" x14ac:dyDescent="0.2">
      <c r="R228" s="456"/>
      <c r="S228" s="457"/>
      <c r="T228" s="465"/>
      <c r="U228" s="457"/>
      <c r="V228" s="455"/>
    </row>
    <row r="229" spans="18:22" ht="12.75" x14ac:dyDescent="0.2">
      <c r="R229" s="456"/>
      <c r="S229" s="457"/>
      <c r="T229" s="465"/>
      <c r="U229" s="457"/>
      <c r="V229" s="455"/>
    </row>
    <row r="230" spans="18:22" ht="12.75" x14ac:dyDescent="0.2">
      <c r="R230" s="456"/>
      <c r="S230" s="457"/>
      <c r="T230" s="465"/>
      <c r="U230" s="457"/>
      <c r="V230" s="455"/>
    </row>
    <row r="231" spans="18:22" ht="15" x14ac:dyDescent="0.25">
      <c r="R231" s="466"/>
      <c r="S231" s="466"/>
      <c r="T231" s="466"/>
      <c r="U231" s="466"/>
    </row>
    <row r="232" spans="18:22" ht="15" x14ac:dyDescent="0.25">
      <c r="R232" s="466"/>
      <c r="S232" s="466"/>
      <c r="T232" s="466"/>
      <c r="U232" s="466"/>
    </row>
    <row r="234" spans="18:22" ht="15" x14ac:dyDescent="0.25">
      <c r="R234" s="466"/>
      <c r="S234" s="467"/>
      <c r="T234" s="466"/>
      <c r="U234" s="466"/>
    </row>
    <row r="235" spans="18:22" ht="15" x14ac:dyDescent="0.25">
      <c r="R235" s="466"/>
      <c r="S235" s="467"/>
      <c r="T235" s="466"/>
      <c r="U235" s="466"/>
    </row>
  </sheetData>
  <sheetProtection algorithmName="SHA-512" hashValue="2AFSqRGm02VxMQtcaJxp4FDbOPcU/uphG7RaRmTg0RX3ny+iruzfMTfypM9JYleeFK3hL/yP12KxjaGwsA/SDQ==" saltValue="g2pr2m/Vd8746p4DWT8lIA==" spinCount="100000" sheet="1" selectLockedCells="1"/>
  <autoFilter ref="R1:V1" xr:uid="{24770D8F-D612-455B-BE4A-A50372FD7FAC}">
    <sortState xmlns:xlrd2="http://schemas.microsoft.com/office/spreadsheetml/2017/richdata2" ref="R2:V236">
      <sortCondition ref="V1"/>
    </sortState>
  </autoFilter>
  <dataConsolidate/>
  <mergeCells count="30">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 ref="C129:E129"/>
    <mergeCell ref="C121:E121"/>
    <mergeCell ref="C31:E31"/>
    <mergeCell ref="C32:E32"/>
    <mergeCell ref="C126:E126"/>
    <mergeCell ref="C127:E127"/>
    <mergeCell ref="C50:E50"/>
    <mergeCell ref="C108:E108"/>
    <mergeCell ref="C23:E23"/>
    <mergeCell ref="C128:E128"/>
    <mergeCell ref="C29:E29"/>
    <mergeCell ref="C30:E30"/>
    <mergeCell ref="C26:E26"/>
    <mergeCell ref="C27:E27"/>
  </mergeCells>
  <phoneticPr fontId="14" type="noConversion"/>
  <conditionalFormatting sqref="C104 E104">
    <cfRule type="cellIs" dxfId="40" priority="5" stopIfTrue="1" operator="notEqual">
      <formula>"Balansas"</formula>
    </cfRule>
  </conditionalFormatting>
  <dataValidations xWindow="806" yWindow="488"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594"/>
      <c r="E2" s="594"/>
      <c r="F2" s="116"/>
      <c r="G2" s="116"/>
    </row>
    <row r="3" spans="1:7" ht="29.25" customHeight="1" x14ac:dyDescent="0.2">
      <c r="A3" s="116"/>
      <c r="B3" s="63"/>
      <c r="C3" s="63"/>
      <c r="D3" s="595" t="s">
        <v>325</v>
      </c>
      <c r="E3" s="595"/>
      <c r="F3" s="116"/>
      <c r="G3" s="116"/>
    </row>
    <row r="4" spans="1:7" ht="15" customHeight="1" x14ac:dyDescent="0.2">
      <c r="A4" s="116"/>
      <c r="B4" s="62"/>
      <c r="C4" s="62"/>
      <c r="D4" s="64" t="s">
        <v>326</v>
      </c>
      <c r="E4" s="62"/>
      <c r="F4" s="116"/>
      <c r="G4" s="116"/>
    </row>
    <row r="5" spans="1:7" ht="15" customHeight="1" x14ac:dyDescent="0.2">
      <c r="A5" s="116"/>
      <c r="B5" s="62"/>
      <c r="C5" s="62"/>
      <c r="D5" s="64"/>
      <c r="E5" s="62"/>
      <c r="F5" s="116"/>
      <c r="G5" s="116"/>
    </row>
    <row r="6" spans="1:7" ht="15" customHeight="1" x14ac:dyDescent="0.25">
      <c r="A6" s="116"/>
      <c r="B6" s="584" t="s">
        <v>327</v>
      </c>
      <c r="C6" s="584"/>
      <c r="D6" s="584"/>
      <c r="E6" s="584"/>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603" t="str">
        <f>'Finansiniai duomenys'!C8</f>
        <v>AB „Druskininkų šilumos tinklai“</v>
      </c>
      <c r="D9" s="603"/>
      <c r="E9" s="603"/>
      <c r="F9" s="116"/>
      <c r="G9" s="116"/>
    </row>
    <row r="10" spans="1:7" x14ac:dyDescent="0.2">
      <c r="A10" s="116"/>
      <c r="B10" s="84" t="s">
        <v>9</v>
      </c>
      <c r="C10" s="576" t="str">
        <f>'Finansiniai duomenys'!C9</f>
        <v xml:space="preserve">Druskininkų savivaldybė </v>
      </c>
      <c r="D10" s="576"/>
      <c r="E10" s="576"/>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328</v>
      </c>
      <c r="C14" s="576" t="e">
        <f>'Finansiniai duomenys'!#REF!</f>
        <v>#REF!</v>
      </c>
      <c r="D14" s="576"/>
      <c r="E14" s="576"/>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576">
        <f>'Finansiniai duomenys'!C10</f>
        <v>152003098</v>
      </c>
      <c r="D27" s="576"/>
      <c r="E27" s="576"/>
      <c r="F27" s="116"/>
      <c r="G27" s="116"/>
    </row>
    <row r="28" spans="1:9" x14ac:dyDescent="0.2">
      <c r="A28" s="116"/>
      <c r="B28" s="34" t="s">
        <v>16</v>
      </c>
      <c r="C28" s="576" t="e">
        <f>'Finansiniai duomenys'!#REF!</f>
        <v>#REF!</v>
      </c>
      <c r="D28" s="576"/>
      <c r="E28" s="576"/>
      <c r="F28" s="116"/>
      <c r="G28" s="116"/>
    </row>
    <row r="29" spans="1:9" x14ac:dyDescent="0.2">
      <c r="A29" s="116"/>
      <c r="B29" s="34" t="s">
        <v>20</v>
      </c>
      <c r="C29" s="576" t="e">
        <f>'Finansiniai duomenys'!#REF!</f>
        <v>#REF!</v>
      </c>
      <c r="D29" s="576"/>
      <c r="E29" s="576"/>
      <c r="F29" s="116"/>
      <c r="G29" s="116"/>
      <c r="H29" s="33" t="s">
        <v>26</v>
      </c>
      <c r="I29" s="33"/>
    </row>
    <row r="30" spans="1:9" x14ac:dyDescent="0.2">
      <c r="A30" s="116"/>
      <c r="B30" s="34"/>
      <c r="C30" s="576" t="e">
        <f>'Finansiniai duomenys'!#REF!</f>
        <v>#REF!</v>
      </c>
      <c r="D30" s="576"/>
      <c r="E30" s="576"/>
      <c r="F30" s="116"/>
      <c r="G30" s="116"/>
      <c r="H30" s="33" t="s">
        <v>30</v>
      </c>
      <c r="I30" s="33"/>
    </row>
    <row r="31" spans="1:9" x14ac:dyDescent="0.2">
      <c r="A31" s="116"/>
      <c r="B31" s="34" t="s">
        <v>25</v>
      </c>
      <c r="C31" s="576" t="e">
        <f>'Finansiniai duomenys'!#REF!</f>
        <v>#REF!</v>
      </c>
      <c r="D31" s="576"/>
      <c r="E31" s="576"/>
      <c r="F31" s="116"/>
      <c r="G31" s="116"/>
      <c r="H31" s="33" t="s">
        <v>33</v>
      </c>
      <c r="I31" s="33"/>
    </row>
    <row r="32" spans="1:9" x14ac:dyDescent="0.2">
      <c r="A32" s="116"/>
      <c r="B32" s="34" t="s">
        <v>29</v>
      </c>
      <c r="C32" s="602" t="e">
        <f>'Finansiniai duomenys'!#REF!</f>
        <v>#REF!</v>
      </c>
      <c r="D32" s="602"/>
      <c r="E32" s="602"/>
      <c r="F32" s="116"/>
      <c r="G32" s="116"/>
      <c r="H32" s="33" t="s">
        <v>329</v>
      </c>
      <c r="I32" s="33"/>
    </row>
    <row r="33" spans="1:9" x14ac:dyDescent="0.2">
      <c r="A33" s="116"/>
      <c r="B33" s="34"/>
      <c r="C33" s="34"/>
      <c r="D33" s="34"/>
      <c r="E33" s="34"/>
      <c r="F33" s="116"/>
      <c r="G33" s="116"/>
      <c r="H33" s="33" t="s">
        <v>42</v>
      </c>
      <c r="I33" s="33"/>
    </row>
    <row r="34" spans="1:9" x14ac:dyDescent="0.2">
      <c r="A34" s="116"/>
      <c r="B34" s="34"/>
      <c r="C34" s="580" t="s">
        <v>36</v>
      </c>
      <c r="D34" s="581"/>
      <c r="E34" s="581"/>
      <c r="F34" s="116"/>
      <c r="G34" s="116"/>
      <c r="H34" s="33" t="s">
        <v>46</v>
      </c>
      <c r="I34" s="33"/>
    </row>
    <row r="35" spans="1:9" x14ac:dyDescent="0.2">
      <c r="A35" s="116"/>
      <c r="B35" s="34" t="s">
        <v>40</v>
      </c>
      <c r="C35" s="567" t="s">
        <v>330</v>
      </c>
      <c r="D35" s="567"/>
      <c r="E35" s="67" t="s">
        <v>41</v>
      </c>
      <c r="F35" s="116"/>
      <c r="G35" s="116"/>
      <c r="H35" s="33" t="s">
        <v>50</v>
      </c>
      <c r="I35" s="33"/>
    </row>
    <row r="36" spans="1:9" x14ac:dyDescent="0.2">
      <c r="A36" s="116"/>
      <c r="B36" s="85" t="s">
        <v>45</v>
      </c>
      <c r="C36" s="596" t="str">
        <f>'Finansiniai duomenys'!C16</f>
        <v>Druskininkų savivaldybė</v>
      </c>
      <c r="D36" s="597"/>
      <c r="E36" s="117">
        <f>'Finansiniai duomenys'!E16</f>
        <v>0.97599999999999998</v>
      </c>
      <c r="F36" s="116"/>
      <c r="G36" s="116"/>
      <c r="H36" s="33" t="s">
        <v>54</v>
      </c>
      <c r="I36" s="33"/>
    </row>
    <row r="37" spans="1:9" x14ac:dyDescent="0.2">
      <c r="A37" s="116"/>
      <c r="B37" s="85" t="s">
        <v>49</v>
      </c>
      <c r="C37" s="596" t="str">
        <f>'Finansiniai duomenys'!C17</f>
        <v>Viniarskas Remigijus Aleksandras</v>
      </c>
      <c r="D37" s="597"/>
      <c r="E37" s="117">
        <f>'Finansiniai duomenys'!E17</f>
        <v>4.0000000000000001E-3</v>
      </c>
      <c r="F37" s="116"/>
      <c r="G37" s="116"/>
      <c r="H37" s="33" t="s">
        <v>57</v>
      </c>
      <c r="I37" s="33"/>
    </row>
    <row r="38" spans="1:9" x14ac:dyDescent="0.2">
      <c r="A38" s="116"/>
      <c r="B38" s="85" t="s">
        <v>53</v>
      </c>
      <c r="C38" s="596" t="e">
        <f>'Finansiniai duomenys'!#REF!</f>
        <v>#REF!</v>
      </c>
      <c r="D38" s="597"/>
      <c r="E38" s="117" t="e">
        <f>'Finansiniai duomenys'!#REF!</f>
        <v>#REF!</v>
      </c>
      <c r="F38" s="116"/>
      <c r="G38" s="116"/>
      <c r="H38" s="29" t="s">
        <v>60</v>
      </c>
      <c r="I38" s="33"/>
    </row>
    <row r="39" spans="1:9" x14ac:dyDescent="0.2">
      <c r="A39" s="116"/>
      <c r="B39" s="85" t="s">
        <v>56</v>
      </c>
      <c r="C39" s="596" t="e">
        <f>'Finansiniai duomenys'!#REF!</f>
        <v>#REF!</v>
      </c>
      <c r="D39" s="597"/>
      <c r="E39" s="117" t="e">
        <f>'Finansiniai duomenys'!#REF!</f>
        <v>#REF!</v>
      </c>
      <c r="F39" s="116"/>
      <c r="G39" s="116"/>
      <c r="H39" s="29" t="s">
        <v>62</v>
      </c>
    </row>
    <row r="40" spans="1:9" x14ac:dyDescent="0.2">
      <c r="A40" s="116"/>
      <c r="B40" s="85" t="s">
        <v>59</v>
      </c>
      <c r="C40" s="596" t="e">
        <f>'Finansiniai duomenys'!#REF!</f>
        <v>#REF!</v>
      </c>
      <c r="D40" s="597"/>
      <c r="E40" s="117" t="e">
        <f>'Finansiniai duomenys'!#REF!</f>
        <v>#REF!</v>
      </c>
      <c r="F40" s="116"/>
      <c r="G40" s="116"/>
    </row>
    <row r="41" spans="1:9" x14ac:dyDescent="0.2">
      <c r="A41" s="116"/>
      <c r="B41" s="85" t="s">
        <v>67</v>
      </c>
      <c r="C41" s="592" t="s">
        <v>68</v>
      </c>
      <c r="D41" s="593"/>
      <c r="E41" s="68" t="e">
        <f>100%-SUM(E36:E40)</f>
        <v>#REF!</v>
      </c>
      <c r="F41" s="116"/>
      <c r="G41" s="116"/>
    </row>
    <row r="42" spans="1:9" x14ac:dyDescent="0.2">
      <c r="A42" s="116"/>
      <c r="B42" s="85"/>
      <c r="C42" s="69"/>
      <c r="D42" s="69"/>
      <c r="E42" s="69"/>
      <c r="F42" s="116"/>
      <c r="G42" s="116"/>
    </row>
    <row r="43" spans="1:9" x14ac:dyDescent="0.2">
      <c r="A43" s="116"/>
      <c r="B43" s="69" t="s">
        <v>70</v>
      </c>
      <c r="C43" s="598">
        <f>'Finansiniai duomenys'!C23</f>
        <v>0.97599999999999998</v>
      </c>
      <c r="D43" s="598"/>
      <c r="E43" s="598"/>
      <c r="F43" s="116"/>
      <c r="G43" s="116"/>
    </row>
    <row r="44" spans="1:9" ht="24" x14ac:dyDescent="0.2">
      <c r="A44" s="116"/>
      <c r="B44" s="86" t="s">
        <v>331</v>
      </c>
      <c r="C44" s="599" t="str">
        <f>'Finansiniai duomenys'!C24</f>
        <v>Druskininkų savivaldybė</v>
      </c>
      <c r="D44" s="599"/>
      <c r="E44" s="599"/>
      <c r="F44" s="116"/>
      <c r="G44" s="116"/>
    </row>
    <row r="45" spans="1:9" x14ac:dyDescent="0.2">
      <c r="A45" s="116"/>
      <c r="B45" s="34"/>
      <c r="C45" s="69"/>
      <c r="D45" s="69"/>
      <c r="E45" s="69"/>
      <c r="F45" s="116"/>
      <c r="G45" s="116"/>
    </row>
    <row r="46" spans="1:9" ht="24" x14ac:dyDescent="0.2">
      <c r="A46" s="116"/>
      <c r="B46" s="87" t="s">
        <v>74</v>
      </c>
      <c r="C46" s="600" t="e">
        <f>'Finansiniai duomenys'!#REF!</f>
        <v>#REF!</v>
      </c>
      <c r="D46" s="600"/>
      <c r="E46" s="600"/>
      <c r="F46" s="116"/>
      <c r="G46" s="116"/>
    </row>
    <row r="47" spans="1:9" ht="41.25" customHeight="1" x14ac:dyDescent="0.2">
      <c r="A47" s="116"/>
      <c r="B47" s="87" t="s">
        <v>76</v>
      </c>
      <c r="C47" s="601" t="e">
        <f>'Finansiniai duomenys'!#REF!</f>
        <v>#REF!</v>
      </c>
      <c r="D47" s="601"/>
      <c r="E47" s="601"/>
      <c r="F47" s="116"/>
      <c r="G47" s="116"/>
    </row>
    <row r="48" spans="1:9" x14ac:dyDescent="0.2">
      <c r="A48" s="116"/>
      <c r="B48" s="34"/>
      <c r="C48" s="69"/>
      <c r="D48" s="69"/>
      <c r="E48" s="69"/>
      <c r="F48" s="116"/>
      <c r="G48" s="116"/>
    </row>
    <row r="49" spans="1:12" ht="24.6" customHeight="1" x14ac:dyDescent="0.2">
      <c r="A49" s="116"/>
      <c r="B49" s="34"/>
      <c r="C49" s="547" t="s">
        <v>79</v>
      </c>
      <c r="D49" s="547"/>
      <c r="E49" s="547"/>
      <c r="F49" s="116"/>
      <c r="G49" s="116"/>
      <c r="H49" s="35"/>
    </row>
    <row r="50" spans="1:12" s="35" customFormat="1" ht="12" customHeight="1" x14ac:dyDescent="0.2">
      <c r="A50" s="122"/>
      <c r="B50" s="133"/>
      <c r="C50" s="549"/>
      <c r="D50" s="549"/>
      <c r="E50" s="549"/>
      <c r="F50" s="122"/>
      <c r="G50" s="122"/>
      <c r="H50" s="29"/>
      <c r="K50" s="29"/>
      <c r="L50" s="29"/>
    </row>
    <row r="51" spans="1:12" ht="12" customHeight="1" x14ac:dyDescent="0.2">
      <c r="A51" s="116"/>
      <c r="B51" s="33"/>
      <c r="C51" s="559" t="s">
        <v>82</v>
      </c>
      <c r="D51" s="559"/>
      <c r="E51" s="559"/>
      <c r="F51" s="116"/>
      <c r="G51" s="116"/>
    </row>
    <row r="52" spans="1:12" x14ac:dyDescent="0.2">
      <c r="A52" s="116"/>
      <c r="B52" s="33"/>
      <c r="C52" s="561" t="s">
        <v>84</v>
      </c>
      <c r="D52" s="561"/>
      <c r="E52" s="561"/>
      <c r="F52" s="116"/>
      <c r="G52" s="116"/>
    </row>
    <row r="53" spans="1:12" ht="12.75" thickBot="1" x14ac:dyDescent="0.25">
      <c r="A53" s="116"/>
      <c r="B53" s="88" t="s">
        <v>86</v>
      </c>
      <c r="C53" s="36" t="s">
        <v>332</v>
      </c>
      <c r="D53" s="36"/>
      <c r="E53" s="36" t="s">
        <v>333</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334</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335</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336</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337</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338</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339</v>
      </c>
      <c r="C105" s="11"/>
      <c r="D105" s="48"/>
      <c r="E105" s="78"/>
      <c r="F105" s="116"/>
      <c r="G105" s="116"/>
    </row>
    <row r="106" spans="1:12" x14ac:dyDescent="0.2">
      <c r="A106" s="116"/>
      <c r="B106" s="102" t="s">
        <v>170</v>
      </c>
      <c r="C106" s="24"/>
      <c r="D106" s="48"/>
      <c r="E106" s="11"/>
      <c r="F106" s="116"/>
      <c r="G106" s="116"/>
    </row>
    <row r="107" spans="1:12" x14ac:dyDescent="0.2">
      <c r="A107" s="116"/>
      <c r="B107" s="91" t="s">
        <v>340</v>
      </c>
      <c r="C107" s="11"/>
      <c r="D107" s="48"/>
      <c r="E107" s="11"/>
      <c r="F107" s="116"/>
      <c r="G107" s="116"/>
    </row>
    <row r="108" spans="1:12" x14ac:dyDescent="0.2">
      <c r="A108" s="116"/>
      <c r="B108" s="102" t="s">
        <v>174</v>
      </c>
      <c r="C108" s="24"/>
      <c r="D108" s="47"/>
      <c r="E108" s="11"/>
      <c r="F108" s="116"/>
      <c r="G108" s="116"/>
    </row>
    <row r="109" spans="1:12" x14ac:dyDescent="0.2">
      <c r="A109" s="116"/>
      <c r="B109" s="103" t="s">
        <v>341</v>
      </c>
      <c r="C109" s="24"/>
      <c r="D109" s="47"/>
      <c r="E109" s="11"/>
      <c r="F109" s="116"/>
      <c r="G109" s="116"/>
      <c r="H109" s="39"/>
    </row>
    <row r="110" spans="1:12" s="39" customFormat="1" x14ac:dyDescent="0.2">
      <c r="A110" s="123"/>
      <c r="B110" s="90" t="s">
        <v>342</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343</v>
      </c>
      <c r="C125" s="61" t="s">
        <v>344</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345</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346</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57"/>
      <c r="D139" s="557"/>
      <c r="E139" s="557"/>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63"/>
      <c r="D144" s="563"/>
      <c r="E144" s="563"/>
      <c r="F144" s="116"/>
      <c r="G144" s="116"/>
    </row>
    <row r="145" spans="1:7" x14ac:dyDescent="0.2">
      <c r="A145" s="116"/>
      <c r="B145" s="33" t="s">
        <v>227</v>
      </c>
      <c r="C145" s="565"/>
      <c r="D145" s="565"/>
      <c r="E145" s="565"/>
      <c r="F145" s="116"/>
      <c r="G145" s="116"/>
    </row>
    <row r="146" spans="1:7" ht="24" x14ac:dyDescent="0.2">
      <c r="A146" s="116"/>
      <c r="B146" s="114" t="s">
        <v>229</v>
      </c>
      <c r="C146" s="545"/>
      <c r="D146" s="545"/>
      <c r="E146" s="545"/>
      <c r="F146" s="116"/>
      <c r="G146" s="116"/>
    </row>
    <row r="147" spans="1:7" ht="30" customHeight="1" x14ac:dyDescent="0.2">
      <c r="A147" s="116"/>
      <c r="B147" s="115" t="s">
        <v>347</v>
      </c>
      <c r="C147" s="555"/>
      <c r="D147" s="555"/>
      <c r="E147" s="555"/>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29:E29"/>
    <mergeCell ref="C30:E30"/>
    <mergeCell ref="C31:E31"/>
    <mergeCell ref="C32:E32"/>
    <mergeCell ref="C9:E9"/>
    <mergeCell ref="C10:E10"/>
    <mergeCell ref="C14:E14"/>
    <mergeCell ref="C27:E27"/>
    <mergeCell ref="C28:E28"/>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145:E145"/>
    <mergeCell ref="C146:E146"/>
    <mergeCell ref="C147:E147"/>
    <mergeCell ref="C50:E50"/>
    <mergeCell ref="C51:E51"/>
    <mergeCell ref="C52:E52"/>
    <mergeCell ref="C139:E139"/>
    <mergeCell ref="C144:E144"/>
  </mergeCells>
  <conditionalFormatting sqref="C118 E118">
    <cfRule type="cellIs" dxfId="39"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zoomScaleNormal="100" workbookViewId="0">
      <selection activeCell="F108" sqref="F108:H108"/>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27" t="s">
        <v>401</v>
      </c>
      <c r="C2" s="628"/>
      <c r="D2" s="628"/>
      <c r="E2" s="628"/>
      <c r="F2" s="628"/>
      <c r="G2" s="617" t="s">
        <v>348</v>
      </c>
      <c r="H2" s="617"/>
      <c r="I2" s="618"/>
    </row>
    <row r="3" spans="2:12" ht="70.5" customHeight="1" x14ac:dyDescent="0.25">
      <c r="B3" s="625" t="s">
        <v>576</v>
      </c>
      <c r="C3" s="626"/>
      <c r="D3" s="626"/>
      <c r="E3" s="626"/>
      <c r="F3" s="626"/>
      <c r="G3" s="368" t="s">
        <v>470</v>
      </c>
      <c r="H3" s="307"/>
      <c r="I3" s="299"/>
    </row>
    <row r="4" spans="2:12" s="12" customFormat="1" x14ac:dyDescent="0.25">
      <c r="B4" s="409" t="s">
        <v>7</v>
      </c>
      <c r="C4" s="621" t="str">
        <f>IF(ISBLANK('Finansiniai duomenys'!C8)," ",'Finansiniai duomenys'!C8)</f>
        <v>AB „Druskininkų šilumos tinklai“</v>
      </c>
      <c r="D4" s="621"/>
      <c r="E4" s="621"/>
      <c r="F4" s="621"/>
      <c r="G4" s="621"/>
      <c r="H4" s="621"/>
      <c r="I4" s="620"/>
      <c r="K4"/>
    </row>
    <row r="5" spans="2:12" s="12" customFormat="1" x14ac:dyDescent="0.25">
      <c r="B5" s="409" t="s">
        <v>543</v>
      </c>
      <c r="C5" s="619" t="str">
        <f>IFERROR(VLOOKUP(C4,'Finansiniai duomenys'!R2:T232,3,FALSE),"")</f>
        <v xml:space="preserve">Druskininkų savivaldybė </v>
      </c>
      <c r="D5" s="619"/>
      <c r="E5" s="619"/>
      <c r="F5" s="619"/>
      <c r="G5" s="619"/>
      <c r="H5" s="619"/>
      <c r="I5" s="620"/>
      <c r="K5"/>
    </row>
    <row r="6" spans="2:12" s="12" customFormat="1" x14ac:dyDescent="0.25">
      <c r="B6" s="409" t="s">
        <v>13</v>
      </c>
      <c r="C6" s="619">
        <f>IFERROR(VLOOKUP(C4,'Finansiniai duomenys'!R2:T232,2,FALSE),"")</f>
        <v>152003098</v>
      </c>
      <c r="D6" s="619"/>
      <c r="E6" s="619"/>
      <c r="F6" s="619"/>
      <c r="G6" s="619"/>
      <c r="H6" s="619"/>
      <c r="I6" s="620"/>
      <c r="K6"/>
    </row>
    <row r="7" spans="2:12" x14ac:dyDescent="0.25">
      <c r="B7" s="409" t="s">
        <v>20</v>
      </c>
      <c r="C7" s="619" t="str">
        <f>IFERROR(VLOOKUP(C4,'Finansiniai duomenys'!R2:V232,5,FALSE),"")</f>
        <v>Kita</v>
      </c>
      <c r="D7" s="619"/>
      <c r="E7" s="619"/>
      <c r="F7" s="619"/>
      <c r="G7" s="619"/>
      <c r="H7" s="619"/>
      <c r="I7" s="620"/>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2"/>
    </row>
    <row r="11" spans="2:12" ht="26.25" customHeight="1" x14ac:dyDescent="0.25">
      <c r="B11" s="480"/>
      <c r="C11" s="471" t="s">
        <v>529</v>
      </c>
      <c r="D11" s="468"/>
      <c r="E11" s="469"/>
      <c r="F11" s="474" t="s">
        <v>562</v>
      </c>
      <c r="G11" s="469"/>
      <c r="H11" s="475" t="s">
        <v>563</v>
      </c>
      <c r="I11" s="470"/>
    </row>
    <row r="12" spans="2:12" ht="18" customHeight="1" x14ac:dyDescent="0.25">
      <c r="B12" s="480"/>
      <c r="C12" s="476" t="s">
        <v>541</v>
      </c>
      <c r="D12" s="385"/>
      <c r="E12" s="82"/>
      <c r="F12" s="82"/>
      <c r="G12" s="82"/>
      <c r="H12" s="82"/>
      <c r="I12" s="299"/>
    </row>
    <row r="13" spans="2:12" x14ac:dyDescent="0.25">
      <c r="B13" s="480"/>
      <c r="C13" s="476" t="s">
        <v>528</v>
      </c>
      <c r="D13" s="385"/>
      <c r="E13" s="82"/>
      <c r="F13" s="522">
        <f>'Finansiniai duomenys'!C34</f>
        <v>397.7</v>
      </c>
      <c r="G13" s="82"/>
      <c r="H13" s="522">
        <f>'Finansiniai duomenys'!E34</f>
        <v>391.7</v>
      </c>
      <c r="I13" s="299"/>
    </row>
    <row r="14" spans="2:12" x14ac:dyDescent="0.25">
      <c r="B14" s="480"/>
      <c r="C14" s="478" t="s">
        <v>530</v>
      </c>
      <c r="D14" s="524"/>
      <c r="E14" s="82"/>
      <c r="F14" s="523"/>
      <c r="G14" s="82"/>
      <c r="H14" s="523"/>
      <c r="I14" s="299"/>
    </row>
    <row r="15" spans="2:12" x14ac:dyDescent="0.25">
      <c r="B15" s="480"/>
      <c r="C15" s="478" t="s">
        <v>531</v>
      </c>
      <c r="D15" s="524"/>
      <c r="E15" s="82"/>
      <c r="F15" s="523"/>
      <c r="G15" s="82"/>
      <c r="H15" s="523"/>
      <c r="I15" s="299"/>
    </row>
    <row r="16" spans="2:12" x14ac:dyDescent="0.25">
      <c r="B16" s="480"/>
      <c r="C16" s="478" t="s">
        <v>532</v>
      </c>
      <c r="D16" s="524"/>
      <c r="E16" s="82"/>
      <c r="F16" s="523"/>
      <c r="G16" s="82"/>
      <c r="H16" s="523"/>
      <c r="I16" s="299"/>
    </row>
    <row r="17" spans="2:15" x14ac:dyDescent="0.25">
      <c r="B17" s="480"/>
      <c r="C17" s="478" t="s">
        <v>533</v>
      </c>
      <c r="D17" s="524"/>
      <c r="E17" s="82"/>
      <c r="F17" s="523"/>
      <c r="G17" s="82"/>
      <c r="H17" s="523"/>
      <c r="I17" s="299"/>
    </row>
    <row r="18" spans="2:15" x14ac:dyDescent="0.25">
      <c r="B18" s="480"/>
      <c r="C18" s="478" t="s">
        <v>534</v>
      </c>
      <c r="D18" s="524"/>
      <c r="E18" s="82"/>
      <c r="F18" s="523"/>
      <c r="G18" s="82"/>
      <c r="H18" s="523"/>
      <c r="I18" s="299"/>
    </row>
    <row r="19" spans="2:15" x14ac:dyDescent="0.25">
      <c r="B19" s="480"/>
      <c r="C19" s="478" t="s">
        <v>535</v>
      </c>
      <c r="D19" s="524"/>
      <c r="E19" s="82"/>
      <c r="F19" s="523"/>
      <c r="G19" s="82"/>
      <c r="H19" s="523"/>
      <c r="I19" s="299"/>
    </row>
    <row r="20" spans="2:15" x14ac:dyDescent="0.25">
      <c r="B20" s="480"/>
      <c r="C20" s="478" t="s">
        <v>536</v>
      </c>
      <c r="D20" s="524"/>
      <c r="E20" s="82"/>
      <c r="F20" s="523"/>
      <c r="G20" s="82"/>
      <c r="H20" s="523"/>
      <c r="I20" s="299"/>
    </row>
    <row r="21" spans="2:15" x14ac:dyDescent="0.25">
      <c r="B21" s="480"/>
      <c r="C21" s="478" t="s">
        <v>537</v>
      </c>
      <c r="D21" s="524"/>
      <c r="E21" s="82"/>
      <c r="F21" s="523"/>
      <c r="G21" s="82"/>
      <c r="H21" s="523"/>
      <c r="I21" s="299"/>
    </row>
    <row r="22" spans="2:15" x14ac:dyDescent="0.25">
      <c r="B22" s="480"/>
      <c r="C22" s="478" t="s">
        <v>539</v>
      </c>
      <c r="D22" s="524"/>
      <c r="E22" s="82"/>
      <c r="F22" s="523"/>
      <c r="G22" s="82"/>
      <c r="H22" s="523"/>
      <c r="I22" s="299"/>
    </row>
    <row r="23" spans="2:15" x14ac:dyDescent="0.25">
      <c r="B23" s="480"/>
      <c r="C23" s="478" t="s">
        <v>540</v>
      </c>
      <c r="D23" s="524"/>
      <c r="E23" s="82"/>
      <c r="F23" s="523"/>
      <c r="G23" s="82"/>
      <c r="H23" s="523"/>
      <c r="I23" s="299"/>
    </row>
    <row r="24" spans="2:15" x14ac:dyDescent="0.25">
      <c r="B24" s="480"/>
      <c r="C24" s="477" t="s">
        <v>538</v>
      </c>
      <c r="D24" s="385"/>
      <c r="E24" s="82"/>
      <c r="F24" s="522">
        <f>F13-F14-F15-F16-F17-F18-F19-F20-F21-F22-F23</f>
        <v>397.7</v>
      </c>
      <c r="G24" s="82"/>
      <c r="H24" s="522">
        <f>H13-H14-H15-H16-H17-H18-H19-H20-H21-H22-H23</f>
        <v>391.7</v>
      </c>
      <c r="I24" s="299"/>
    </row>
    <row r="25" spans="2:15" ht="15.75" thickBot="1" x14ac:dyDescent="0.3">
      <c r="B25" s="367"/>
      <c r="C25" s="472"/>
      <c r="D25" s="473"/>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29" t="s">
        <v>613</v>
      </c>
      <c r="D27" s="630"/>
      <c r="E27" s="630"/>
      <c r="F27" s="630"/>
      <c r="G27" s="630"/>
      <c r="H27" s="630"/>
      <c r="I27" s="631"/>
      <c r="J27" s="501"/>
      <c r="O27" s="514" t="s">
        <v>609</v>
      </c>
    </row>
    <row r="28" spans="2:15" ht="27.75" customHeight="1" thickBot="1" x14ac:dyDescent="0.3">
      <c r="B28" s="367"/>
      <c r="C28" s="622" t="s">
        <v>590</v>
      </c>
      <c r="D28" s="623"/>
      <c r="E28" s="623"/>
      <c r="F28" s="624" t="s">
        <v>593</v>
      </c>
      <c r="G28" s="624"/>
      <c r="H28" s="624"/>
      <c r="I28" s="515"/>
      <c r="O28" s="502" t="s">
        <v>591</v>
      </c>
    </row>
    <row r="29" spans="2:15" ht="27.75" customHeight="1" thickBot="1" x14ac:dyDescent="0.3">
      <c r="B29" s="367"/>
      <c r="C29" s="615" t="s">
        <v>602</v>
      </c>
      <c r="D29" s="616"/>
      <c r="E29" s="616"/>
      <c r="F29" s="624"/>
      <c r="G29" s="624"/>
      <c r="H29" s="624"/>
      <c r="I29" s="515"/>
      <c r="O29" s="521" t="s">
        <v>592</v>
      </c>
    </row>
    <row r="30" spans="2:15" ht="27.75" customHeight="1" thickBot="1" x14ac:dyDescent="0.3">
      <c r="B30" s="367"/>
      <c r="C30" s="615" t="s">
        <v>603</v>
      </c>
      <c r="D30" s="616"/>
      <c r="E30" s="616"/>
      <c r="F30" s="624"/>
      <c r="G30" s="624"/>
      <c r="H30" s="624"/>
      <c r="I30" s="515"/>
      <c r="O30" s="503" t="s">
        <v>593</v>
      </c>
    </row>
    <row r="31" spans="2:15" ht="15.75" customHeight="1" thickBot="1" x14ac:dyDescent="0.3">
      <c r="B31" s="367"/>
      <c r="C31" s="615" t="s">
        <v>610</v>
      </c>
      <c r="D31" s="616"/>
      <c r="E31" s="616"/>
      <c r="F31" s="616"/>
      <c r="G31" s="516"/>
      <c r="H31" s="516"/>
      <c r="I31" s="515"/>
    </row>
    <row r="32" spans="2:15" ht="15.75" thickBot="1" x14ac:dyDescent="0.3">
      <c r="B32" s="367"/>
      <c r="C32" s="635" t="s">
        <v>604</v>
      </c>
      <c r="D32" s="636"/>
      <c r="E32" s="636"/>
      <c r="F32" s="82"/>
      <c r="G32" s="523"/>
      <c r="H32" s="82"/>
      <c r="I32" s="299"/>
    </row>
    <row r="33" spans="2:15" ht="15.75" thickBot="1" x14ac:dyDescent="0.3">
      <c r="B33" s="367"/>
      <c r="C33" s="635" t="s">
        <v>605</v>
      </c>
      <c r="D33" s="636"/>
      <c r="E33" s="636"/>
      <c r="F33" s="82"/>
      <c r="G33" s="523"/>
      <c r="H33" s="82"/>
      <c r="I33" s="299"/>
      <c r="O33" s="504" t="s">
        <v>594</v>
      </c>
    </row>
    <row r="34" spans="2:15" ht="15.75" thickBot="1" x14ac:dyDescent="0.3">
      <c r="B34" s="367"/>
      <c r="C34" s="635" t="s">
        <v>606</v>
      </c>
      <c r="D34" s="636"/>
      <c r="E34" s="636"/>
      <c r="F34" s="82"/>
      <c r="G34" s="523"/>
      <c r="H34" s="82"/>
      <c r="I34" s="299"/>
      <c r="O34" s="505" t="s">
        <v>595</v>
      </c>
    </row>
    <row r="35" spans="2:15" ht="15.75" thickBot="1" x14ac:dyDescent="0.3">
      <c r="B35" s="367"/>
      <c r="C35" s="635" t="s">
        <v>607</v>
      </c>
      <c r="D35" s="636"/>
      <c r="E35" s="636"/>
      <c r="F35" s="82"/>
      <c r="G35" s="523"/>
      <c r="H35" s="82"/>
      <c r="I35" s="299"/>
      <c r="O35" s="506" t="s">
        <v>596</v>
      </c>
    </row>
    <row r="36" spans="2:15" ht="15.75" thickBot="1" x14ac:dyDescent="0.3">
      <c r="B36" s="367"/>
      <c r="C36" s="637" t="s">
        <v>608</v>
      </c>
      <c r="D36" s="638"/>
      <c r="E36" s="638"/>
      <c r="F36" s="517"/>
      <c r="G36" s="523"/>
      <c r="H36" s="517"/>
      <c r="I36" s="518"/>
      <c r="O36" s="507" t="s">
        <v>597</v>
      </c>
    </row>
    <row r="37" spans="2:15" ht="63" customHeight="1" thickBot="1" x14ac:dyDescent="0.3">
      <c r="B37" s="519"/>
      <c r="C37" s="632" t="s">
        <v>611</v>
      </c>
      <c r="D37" s="633"/>
      <c r="E37" s="633"/>
      <c r="F37" s="634"/>
      <c r="G37" s="634"/>
      <c r="H37" s="634"/>
      <c r="I37" s="520"/>
      <c r="O37" s="508" t="s">
        <v>612</v>
      </c>
    </row>
    <row r="38" spans="2:15" ht="16.5" thickTop="1" thickBot="1" x14ac:dyDescent="0.3">
      <c r="B38" s="367"/>
      <c r="C38" s="385"/>
      <c r="D38" s="385"/>
      <c r="E38" s="82"/>
      <c r="F38" s="82"/>
      <c r="G38" s="82"/>
      <c r="H38" s="82"/>
      <c r="I38" s="299"/>
    </row>
    <row r="39" spans="2:15" ht="25.5" thickTop="1" thickBot="1" x14ac:dyDescent="0.3">
      <c r="B39" s="367"/>
      <c r="C39" s="490" t="s">
        <v>385</v>
      </c>
      <c r="D39" s="491"/>
      <c r="E39" s="492"/>
      <c r="F39" s="410" t="s">
        <v>562</v>
      </c>
      <c r="G39" s="488"/>
      <c r="H39" s="487" t="s">
        <v>563</v>
      </c>
      <c r="I39" s="493"/>
      <c r="O39" s="510" t="s">
        <v>598</v>
      </c>
    </row>
    <row r="40" spans="2:15" ht="15.75" thickBot="1" x14ac:dyDescent="0.3">
      <c r="B40" s="367"/>
      <c r="C40" s="489" t="s">
        <v>520</v>
      </c>
      <c r="D40" s="416"/>
      <c r="E40" s="417"/>
      <c r="F40" s="526"/>
      <c r="G40" s="486"/>
      <c r="H40" s="527"/>
      <c r="I40" s="484"/>
      <c r="O40" s="511" t="s">
        <v>599</v>
      </c>
    </row>
    <row r="41" spans="2:15" ht="15.75" thickBot="1" x14ac:dyDescent="0.3">
      <c r="B41" s="367"/>
      <c r="C41" s="444" t="s">
        <v>523</v>
      </c>
      <c r="D41" s="445"/>
      <c r="E41" s="446"/>
      <c r="F41" s="485"/>
      <c r="G41" s="448"/>
      <c r="H41" s="447"/>
      <c r="I41" s="449"/>
      <c r="O41" s="512" t="s">
        <v>600</v>
      </c>
    </row>
    <row r="42" spans="2:15" ht="15.75" thickBot="1" x14ac:dyDescent="0.3">
      <c r="B42" s="367"/>
      <c r="C42" s="367" t="s">
        <v>512</v>
      </c>
      <c r="D42" s="82"/>
      <c r="E42" s="82"/>
      <c r="F42" s="523"/>
      <c r="G42" s="82"/>
      <c r="H42" s="523"/>
      <c r="I42" s="299"/>
      <c r="O42" s="513" t="s">
        <v>601</v>
      </c>
    </row>
    <row r="43" spans="2:15" ht="15.75" thickBot="1" x14ac:dyDescent="0.3">
      <c r="B43" s="367"/>
      <c r="C43" s="367" t="s">
        <v>515</v>
      </c>
      <c r="D43" s="82"/>
      <c r="E43" s="82"/>
      <c r="F43" s="523"/>
      <c r="G43" s="82"/>
      <c r="H43" s="523"/>
      <c r="I43" s="299"/>
      <c r="O43" s="509" t="s">
        <v>612</v>
      </c>
    </row>
    <row r="44" spans="2:15" x14ac:dyDescent="0.25">
      <c r="B44" s="367"/>
      <c r="C44" s="367" t="s">
        <v>513</v>
      </c>
      <c r="D44" s="82"/>
      <c r="E44" s="82"/>
      <c r="F44" s="523"/>
      <c r="G44" s="82"/>
      <c r="H44" s="523"/>
      <c r="I44" s="299"/>
    </row>
    <row r="45" spans="2:15" x14ac:dyDescent="0.25">
      <c r="B45" s="367"/>
      <c r="C45" s="367" t="s">
        <v>517</v>
      </c>
      <c r="D45" s="82"/>
      <c r="E45" s="82"/>
      <c r="F45" s="523"/>
      <c r="G45" s="82"/>
      <c r="H45" s="523"/>
      <c r="I45" s="299"/>
    </row>
    <row r="46" spans="2:15" ht="15.75" thickBot="1" x14ac:dyDescent="0.3">
      <c r="B46" s="367"/>
      <c r="C46" s="377" t="s">
        <v>514</v>
      </c>
      <c r="D46" s="378"/>
      <c r="E46" s="378"/>
      <c r="F46" s="528"/>
      <c r="G46" s="378"/>
      <c r="H46" s="528"/>
      <c r="I46" s="379"/>
    </row>
    <row r="47" spans="2:15" ht="15.75" thickBot="1" x14ac:dyDescent="0.3">
      <c r="B47" s="367"/>
      <c r="C47" s="425" t="s">
        <v>516</v>
      </c>
      <c r="D47" s="419"/>
      <c r="E47" s="419"/>
      <c r="F47" s="529"/>
      <c r="G47" s="419"/>
      <c r="H47" s="526"/>
      <c r="I47" s="430"/>
    </row>
    <row r="48" spans="2:15" ht="15.75" thickBot="1" x14ac:dyDescent="0.3">
      <c r="B48" s="367"/>
      <c r="C48" s="442" t="s">
        <v>518</v>
      </c>
      <c r="D48" s="419"/>
      <c r="E48" s="419"/>
      <c r="F48" s="526"/>
      <c r="G48" s="419"/>
      <c r="H48" s="526"/>
      <c r="I48" s="443"/>
    </row>
    <row r="49" spans="2:10" ht="15.75" thickBot="1" x14ac:dyDescent="0.3">
      <c r="B49" s="367"/>
      <c r="C49" s="382" t="s">
        <v>519</v>
      </c>
      <c r="D49" s="383"/>
      <c r="E49" s="383"/>
      <c r="F49" s="529"/>
      <c r="G49" s="383"/>
      <c r="H49" s="529"/>
      <c r="I49" s="384"/>
    </row>
    <row r="50" spans="2:10" ht="16.5" thickTop="1" thickBot="1" x14ac:dyDescent="0.3">
      <c r="B50" s="367"/>
      <c r="C50" s="450"/>
      <c r="D50" s="82"/>
      <c r="E50" s="82"/>
      <c r="F50" s="494"/>
      <c r="G50" s="82"/>
      <c r="H50" s="494"/>
      <c r="I50" s="299"/>
    </row>
    <row r="51" spans="2:10" ht="25.5" thickTop="1" thickBot="1" x14ac:dyDescent="0.3">
      <c r="B51" s="481"/>
      <c r="C51" s="433" t="s">
        <v>384</v>
      </c>
      <c r="D51" s="387"/>
      <c r="E51" s="388"/>
      <c r="F51" s="410" t="s">
        <v>562</v>
      </c>
      <c r="G51" s="390"/>
      <c r="H51" s="487" t="s">
        <v>563</v>
      </c>
      <c r="I51" s="391"/>
    </row>
    <row r="52" spans="2:10" ht="15.75" thickTop="1" x14ac:dyDescent="0.25">
      <c r="B52" s="480"/>
      <c r="C52" s="380" t="s">
        <v>505</v>
      </c>
      <c r="D52" s="381"/>
      <c r="E52" s="65"/>
      <c r="F52" s="530"/>
      <c r="G52" s="413"/>
      <c r="H52" s="533"/>
      <c r="I52" s="483"/>
    </row>
    <row r="53" spans="2:10" ht="15.75" thickBot="1" x14ac:dyDescent="0.3">
      <c r="B53" s="480"/>
      <c r="C53" s="378" t="s">
        <v>506</v>
      </c>
      <c r="D53" s="416"/>
      <c r="E53" s="417"/>
      <c r="F53" s="531"/>
      <c r="G53" s="418"/>
      <c r="H53" s="531"/>
      <c r="I53" s="484"/>
    </row>
    <row r="54" spans="2:10" ht="15.75" thickBot="1" x14ac:dyDescent="0.3">
      <c r="B54" s="480"/>
      <c r="C54" s="419" t="s">
        <v>507</v>
      </c>
      <c r="D54" s="419"/>
      <c r="E54" s="419"/>
      <c r="F54" s="532"/>
      <c r="G54" s="419"/>
      <c r="H54" s="532"/>
      <c r="I54" s="430"/>
    </row>
    <row r="55" spans="2:10" x14ac:dyDescent="0.25">
      <c r="B55" s="480"/>
      <c r="C55" s="82" t="s">
        <v>511</v>
      </c>
      <c r="D55" s="82"/>
      <c r="E55" s="82"/>
      <c r="F55" s="533"/>
      <c r="G55" s="82"/>
      <c r="H55" s="533"/>
      <c r="I55" s="299"/>
    </row>
    <row r="56" spans="2:10" x14ac:dyDescent="0.25">
      <c r="B56" s="480"/>
      <c r="C56" s="82" t="s">
        <v>508</v>
      </c>
      <c r="D56" s="82"/>
      <c r="E56" s="82"/>
      <c r="F56" s="534"/>
      <c r="G56" s="82"/>
      <c r="H56" s="534"/>
      <c r="I56" s="299"/>
    </row>
    <row r="57" spans="2:10" x14ac:dyDescent="0.25">
      <c r="B57" s="480"/>
      <c r="C57" s="82" t="s">
        <v>578</v>
      </c>
      <c r="D57" s="82"/>
      <c r="E57" s="82"/>
      <c r="F57" s="534"/>
      <c r="G57" s="82"/>
      <c r="H57" s="534"/>
      <c r="I57" s="299"/>
    </row>
    <row r="58" spans="2:10" x14ac:dyDescent="0.25">
      <c r="B58" s="480"/>
      <c r="C58" s="82" t="s">
        <v>583</v>
      </c>
      <c r="D58" s="82"/>
      <c r="E58" s="82"/>
      <c r="F58" s="534"/>
      <c r="G58" s="82"/>
      <c r="H58" s="534"/>
      <c r="I58" s="299"/>
    </row>
    <row r="59" spans="2:10" ht="15.75" thickBot="1" x14ac:dyDescent="0.3">
      <c r="B59" s="480"/>
      <c r="C59" s="479" t="s">
        <v>577</v>
      </c>
      <c r="D59" s="378"/>
      <c r="E59" s="378"/>
      <c r="F59" s="535"/>
      <c r="G59" s="378"/>
      <c r="H59" s="531"/>
      <c r="I59" s="379"/>
    </row>
    <row r="60" spans="2:10" x14ac:dyDescent="0.25">
      <c r="B60" s="480"/>
      <c r="C60" s="82" t="s">
        <v>509</v>
      </c>
      <c r="D60" s="82"/>
      <c r="E60" s="82"/>
      <c r="F60" s="533"/>
      <c r="G60" s="82"/>
      <c r="H60" s="530"/>
      <c r="I60" s="299"/>
    </row>
    <row r="61" spans="2:10" ht="15.75" thickBot="1" x14ac:dyDescent="0.3">
      <c r="B61" s="480"/>
      <c r="C61" s="378" t="s">
        <v>510</v>
      </c>
      <c r="D61" s="378"/>
      <c r="E61" s="378"/>
      <c r="F61" s="531"/>
      <c r="G61" s="378"/>
      <c r="H61" s="535"/>
      <c r="I61" s="379"/>
    </row>
    <row r="62" spans="2:10" ht="15.75" thickBot="1" x14ac:dyDescent="0.3">
      <c r="B62" s="480"/>
      <c r="C62" s="378" t="s">
        <v>547</v>
      </c>
      <c r="D62" s="378"/>
      <c r="E62" s="378"/>
      <c r="F62" s="532"/>
      <c r="G62" s="378"/>
      <c r="H62" s="536"/>
      <c r="I62" s="379"/>
    </row>
    <row r="63" spans="2:10" ht="15.75" thickBot="1" x14ac:dyDescent="0.3">
      <c r="B63" s="367"/>
      <c r="C63" s="82"/>
      <c r="D63" s="82"/>
      <c r="E63" s="82"/>
      <c r="F63" s="415"/>
      <c r="G63" s="82"/>
      <c r="H63" s="500"/>
      <c r="I63" s="384"/>
    </row>
    <row r="64" spans="2:10" ht="25.5" thickTop="1" thickBot="1" x14ac:dyDescent="0.3">
      <c r="B64" s="367"/>
      <c r="C64" s="372" t="s">
        <v>383</v>
      </c>
      <c r="D64" s="373"/>
      <c r="E64" s="374"/>
      <c r="F64" s="487" t="s">
        <v>562</v>
      </c>
      <c r="G64" s="411"/>
      <c r="H64" s="410" t="s">
        <v>563</v>
      </c>
      <c r="I64" s="412"/>
      <c r="J64" s="432"/>
    </row>
    <row r="65" spans="1:9" ht="15.75" thickBot="1" x14ac:dyDescent="0.3">
      <c r="B65" s="367"/>
      <c r="C65" s="377" t="s">
        <v>542</v>
      </c>
      <c r="D65" s="378"/>
      <c r="E65" s="378"/>
      <c r="F65" s="526"/>
      <c r="G65" s="378"/>
      <c r="H65" s="526"/>
      <c r="I65" s="379"/>
    </row>
    <row r="66" spans="1:9" x14ac:dyDescent="0.25">
      <c r="B66" s="367"/>
      <c r="C66" s="431" t="s">
        <v>521</v>
      </c>
      <c r="D66" s="300"/>
      <c r="E66" s="300"/>
      <c r="F66" s="537"/>
      <c r="G66" s="300"/>
      <c r="H66" s="537"/>
      <c r="I66" s="376"/>
    </row>
    <row r="67" spans="1:9" ht="15.75" thickBot="1" x14ac:dyDescent="0.3">
      <c r="B67" s="367"/>
      <c r="C67" s="434" t="s">
        <v>522</v>
      </c>
      <c r="D67" s="378"/>
      <c r="E67" s="378"/>
      <c r="F67" s="538"/>
      <c r="G67" s="378"/>
      <c r="H67" s="538"/>
      <c r="I67" s="435"/>
    </row>
    <row r="68" spans="1:9" x14ac:dyDescent="0.25">
      <c r="B68" s="367"/>
      <c r="C68" s="431" t="s">
        <v>524</v>
      </c>
      <c r="D68" s="300"/>
      <c r="E68" s="82"/>
      <c r="F68" s="537"/>
      <c r="G68" s="82"/>
      <c r="H68" s="537"/>
      <c r="I68" s="376"/>
    </row>
    <row r="69" spans="1:9" ht="15.75" thickBot="1" x14ac:dyDescent="0.3">
      <c r="B69" s="367"/>
      <c r="C69" s="434" t="s">
        <v>525</v>
      </c>
      <c r="D69" s="378"/>
      <c r="E69" s="378"/>
      <c r="F69" s="538"/>
      <c r="G69" s="378"/>
      <c r="H69" s="538"/>
      <c r="I69" s="435"/>
    </row>
    <row r="70" spans="1:9" x14ac:dyDescent="0.25">
      <c r="B70" s="367"/>
      <c r="C70" s="431" t="s">
        <v>526</v>
      </c>
      <c r="D70" s="300"/>
      <c r="E70" s="300"/>
      <c r="F70" s="537"/>
      <c r="G70" s="300"/>
      <c r="H70" s="537"/>
      <c r="I70" s="376"/>
    </row>
    <row r="71" spans="1:9" ht="15.75" thickBot="1" x14ac:dyDescent="0.3">
      <c r="B71" s="367"/>
      <c r="C71" s="434" t="s">
        <v>527</v>
      </c>
      <c r="D71" s="300"/>
      <c r="E71" s="300"/>
      <c r="F71" s="523"/>
      <c r="G71" s="300"/>
      <c r="H71" s="523"/>
      <c r="I71" s="376"/>
    </row>
    <row r="72" spans="1:9" ht="15.75" thickBot="1" x14ac:dyDescent="0.3">
      <c r="B72" s="367"/>
      <c r="C72" s="444" t="s">
        <v>523</v>
      </c>
      <c r="D72" s="445"/>
      <c r="E72" s="446"/>
      <c r="F72" s="447"/>
      <c r="G72" s="448"/>
      <c r="H72" s="447"/>
      <c r="I72" s="449"/>
    </row>
    <row r="73" spans="1:9" x14ac:dyDescent="0.25">
      <c r="B73" s="480"/>
      <c r="C73" s="82" t="s">
        <v>548</v>
      </c>
      <c r="D73" s="300"/>
      <c r="E73" s="300"/>
      <c r="F73" s="523"/>
      <c r="G73" s="300"/>
      <c r="H73" s="538"/>
      <c r="I73" s="376"/>
    </row>
    <row r="74" spans="1:9" x14ac:dyDescent="0.25">
      <c r="B74" s="480"/>
      <c r="C74" s="82" t="s">
        <v>549</v>
      </c>
      <c r="D74" s="300"/>
      <c r="E74" s="300"/>
      <c r="F74" s="523"/>
      <c r="G74" s="300"/>
      <c r="H74" s="523"/>
      <c r="I74" s="376"/>
    </row>
    <row r="75" spans="1:9" x14ac:dyDescent="0.25">
      <c r="B75" s="480"/>
      <c r="C75" s="82" t="s">
        <v>550</v>
      </c>
      <c r="D75" s="300"/>
      <c r="E75" s="300"/>
      <c r="F75" s="523"/>
      <c r="G75" s="300"/>
      <c r="H75" s="523"/>
      <c r="I75" s="376"/>
    </row>
    <row r="76" spans="1:9" ht="15.75" thickBot="1" x14ac:dyDescent="0.3">
      <c r="B76" s="480"/>
      <c r="C76" s="434" t="s">
        <v>551</v>
      </c>
      <c r="D76" s="378"/>
      <c r="E76" s="378"/>
      <c r="F76" s="528"/>
      <c r="G76" s="378"/>
      <c r="H76" s="528"/>
      <c r="I76" s="435"/>
    </row>
    <row r="77" spans="1:9" ht="15.75" thickBot="1" x14ac:dyDescent="0.3">
      <c r="B77" s="480"/>
      <c r="C77" s="479" t="s">
        <v>579</v>
      </c>
      <c r="D77" s="451"/>
      <c r="E77" s="451"/>
      <c r="F77" s="526"/>
      <c r="G77" s="451"/>
      <c r="H77" s="526"/>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562</v>
      </c>
      <c r="G79" s="390"/>
      <c r="H79" s="389" t="s">
        <v>563</v>
      </c>
      <c r="I79" s="391"/>
    </row>
    <row r="80" spans="1:9" ht="27" customHeight="1" thickBot="1" x14ac:dyDescent="0.3">
      <c r="A80" s="401"/>
      <c r="B80" s="367"/>
      <c r="C80" s="420" t="s">
        <v>490</v>
      </c>
      <c r="D80" s="421"/>
      <c r="E80" s="422"/>
      <c r="F80" s="538"/>
      <c r="G80" s="423"/>
      <c r="H80" s="538"/>
      <c r="I80" s="424"/>
    </row>
    <row r="81" spans="1:9" ht="15.75" thickBot="1" x14ac:dyDescent="0.3">
      <c r="A81" s="401"/>
      <c r="B81" s="367"/>
      <c r="C81" s="425" t="s">
        <v>489</v>
      </c>
      <c r="D81" s="426"/>
      <c r="E81" s="427"/>
      <c r="F81" s="526"/>
      <c r="G81" s="428"/>
      <c r="H81" s="540"/>
      <c r="I81" s="429"/>
    </row>
    <row r="82" spans="1:9" x14ac:dyDescent="0.25">
      <c r="A82" s="401"/>
      <c r="B82" s="367"/>
      <c r="C82" s="367" t="s">
        <v>556</v>
      </c>
      <c r="D82" s="82"/>
      <c r="E82" s="82"/>
      <c r="F82" s="527"/>
      <c r="G82" s="82"/>
      <c r="H82" s="537"/>
      <c r="I82" s="299"/>
    </row>
    <row r="83" spans="1:9" x14ac:dyDescent="0.25">
      <c r="A83" s="401"/>
      <c r="B83" s="367"/>
      <c r="C83" s="367" t="s">
        <v>382</v>
      </c>
      <c r="D83" s="82"/>
      <c r="E83" s="82"/>
      <c r="F83" s="523"/>
      <c r="G83" s="82"/>
      <c r="H83" s="523"/>
      <c r="I83" s="299"/>
    </row>
    <row r="84" spans="1:9" x14ac:dyDescent="0.25">
      <c r="A84" s="401"/>
      <c r="B84" s="367"/>
      <c r="C84" s="367" t="s">
        <v>394</v>
      </c>
      <c r="D84" s="82"/>
      <c r="E84" s="82"/>
      <c r="F84" s="523"/>
      <c r="G84" s="82"/>
      <c r="H84" s="523"/>
      <c r="I84" s="299"/>
    </row>
    <row r="85" spans="1:9" x14ac:dyDescent="0.25">
      <c r="A85" s="401"/>
      <c r="B85" s="367"/>
      <c r="C85" s="367" t="s">
        <v>395</v>
      </c>
      <c r="D85" s="82"/>
      <c r="E85" s="82"/>
      <c r="F85" s="523"/>
      <c r="G85" s="82"/>
      <c r="H85" s="523"/>
      <c r="I85" s="299"/>
    </row>
    <row r="86" spans="1:9" x14ac:dyDescent="0.25">
      <c r="A86" s="401"/>
      <c r="B86" s="367"/>
      <c r="C86" s="367" t="s">
        <v>396</v>
      </c>
      <c r="D86" s="82"/>
      <c r="E86" s="82"/>
      <c r="F86" s="523"/>
      <c r="G86" s="82"/>
      <c r="H86" s="523"/>
      <c r="I86" s="299"/>
    </row>
    <row r="87" spans="1:9" x14ac:dyDescent="0.25">
      <c r="A87" s="401"/>
      <c r="B87" s="367"/>
      <c r="C87" s="367" t="s">
        <v>397</v>
      </c>
      <c r="D87" s="82"/>
      <c r="E87" s="82"/>
      <c r="F87" s="523"/>
      <c r="G87" s="82"/>
      <c r="H87" s="523"/>
      <c r="I87" s="299"/>
    </row>
    <row r="88" spans="1:9" ht="15.75" thickBot="1" x14ac:dyDescent="0.3">
      <c r="A88" s="401"/>
      <c r="B88" s="367"/>
      <c r="C88" s="367" t="s">
        <v>393</v>
      </c>
      <c r="D88" s="82"/>
      <c r="E88" s="82"/>
      <c r="F88" s="538"/>
      <c r="G88" s="82"/>
      <c r="H88" s="538"/>
      <c r="I88" s="299"/>
    </row>
    <row r="89" spans="1:9" ht="16.5" thickTop="1" thickBot="1" x14ac:dyDescent="0.3">
      <c r="A89" s="401"/>
      <c r="B89" s="367"/>
      <c r="C89" s="392" t="s">
        <v>475</v>
      </c>
      <c r="D89" s="393"/>
      <c r="E89" s="393"/>
      <c r="F89" s="539"/>
      <c r="G89" s="393"/>
      <c r="H89" s="539"/>
      <c r="I89" s="394"/>
    </row>
    <row r="90" spans="1:9" ht="16.5" thickTop="1" thickBot="1" x14ac:dyDescent="0.3">
      <c r="A90" s="401"/>
      <c r="B90" s="367"/>
      <c r="C90" s="392" t="s">
        <v>582</v>
      </c>
      <c r="D90" s="393"/>
      <c r="E90" s="393"/>
      <c r="F90" s="529"/>
      <c r="G90" s="393"/>
      <c r="H90" s="529"/>
      <c r="I90" s="394"/>
    </row>
    <row r="91" spans="1:9" ht="16.5" thickTop="1" thickBot="1" x14ac:dyDescent="0.3">
      <c r="A91" s="401"/>
      <c r="B91" s="367"/>
      <c r="C91" s="82"/>
      <c r="D91" s="415"/>
      <c r="E91" s="415"/>
      <c r="F91" s="494"/>
      <c r="G91" s="415"/>
      <c r="H91" s="494"/>
      <c r="I91" s="299"/>
    </row>
    <row r="92" spans="1:9" ht="25.5" thickTop="1" thickBot="1" x14ac:dyDescent="0.3">
      <c r="A92" s="401"/>
      <c r="B92" s="367"/>
      <c r="C92" s="490" t="s">
        <v>552</v>
      </c>
      <c r="D92" s="491"/>
      <c r="E92" s="492"/>
      <c r="F92" s="487" t="s">
        <v>562</v>
      </c>
      <c r="G92" s="488"/>
      <c r="H92" s="487" t="s">
        <v>563</v>
      </c>
      <c r="I92" s="493"/>
    </row>
    <row r="93" spans="1:9" ht="27" customHeight="1" thickBot="1" x14ac:dyDescent="0.3">
      <c r="A93" s="401"/>
      <c r="B93" s="367"/>
      <c r="C93" s="489" t="s">
        <v>581</v>
      </c>
      <c r="D93" s="416"/>
      <c r="E93" s="417"/>
      <c r="F93" s="529"/>
      <c r="G93" s="418"/>
      <c r="H93" s="529"/>
      <c r="I93" s="484"/>
    </row>
    <row r="94" spans="1:9" ht="15.75" thickBot="1" x14ac:dyDescent="0.3">
      <c r="A94" s="401"/>
      <c r="B94" s="367"/>
      <c r="C94" s="425" t="s">
        <v>553</v>
      </c>
      <c r="D94" s="426"/>
      <c r="E94" s="427"/>
      <c r="F94" s="540"/>
      <c r="G94" s="428"/>
      <c r="H94" s="526"/>
      <c r="I94" s="429"/>
    </row>
    <row r="95" spans="1:9" ht="15.75" thickBot="1" x14ac:dyDescent="0.3">
      <c r="A95" s="401"/>
      <c r="B95" s="367"/>
      <c r="C95" s="425" t="s">
        <v>554</v>
      </c>
      <c r="D95" s="426"/>
      <c r="E95" s="427"/>
      <c r="F95" s="540"/>
      <c r="G95" s="428"/>
      <c r="H95" s="526"/>
      <c r="I95" s="429"/>
    </row>
    <row r="96" spans="1:9" ht="15.75" thickBot="1" x14ac:dyDescent="0.3">
      <c r="A96" s="401"/>
      <c r="B96" s="367"/>
      <c r="C96" s="425" t="s">
        <v>580</v>
      </c>
      <c r="D96" s="426"/>
      <c r="E96" s="427"/>
      <c r="F96" s="526"/>
      <c r="G96" s="428"/>
      <c r="H96" s="526"/>
      <c r="I96" s="429"/>
    </row>
    <row r="97" spans="1:9" x14ac:dyDescent="0.25">
      <c r="A97" s="401"/>
      <c r="B97" s="367"/>
      <c r="C97" s="367" t="s">
        <v>555</v>
      </c>
      <c r="D97" s="82"/>
      <c r="E97" s="82"/>
      <c r="F97" s="527"/>
      <c r="G97" s="82"/>
      <c r="H97" s="527"/>
      <c r="I97" s="299"/>
    </row>
    <row r="98" spans="1:9" x14ac:dyDescent="0.25">
      <c r="A98" s="401"/>
      <c r="B98" s="367"/>
      <c r="C98" s="367" t="s">
        <v>559</v>
      </c>
      <c r="D98" s="82"/>
      <c r="E98" s="82"/>
      <c r="F98" s="523"/>
      <c r="G98" s="82"/>
      <c r="H98" s="523"/>
      <c r="I98" s="299"/>
    </row>
    <row r="99" spans="1:9" x14ac:dyDescent="0.25">
      <c r="A99" s="401"/>
      <c r="B99" s="367"/>
      <c r="C99" s="367" t="s">
        <v>557</v>
      </c>
      <c r="D99" s="82"/>
      <c r="E99" s="82"/>
      <c r="F99" s="523"/>
      <c r="G99" s="82"/>
      <c r="H99" s="523"/>
      <c r="I99" s="299"/>
    </row>
    <row r="100" spans="1:9" ht="15.75" thickBot="1" x14ac:dyDescent="0.3">
      <c r="A100" s="401"/>
      <c r="B100" s="367"/>
      <c r="C100" s="367" t="s">
        <v>558</v>
      </c>
      <c r="D100" s="82"/>
      <c r="E100" s="82"/>
      <c r="F100" s="538"/>
      <c r="G100" s="82"/>
      <c r="H100" s="528"/>
      <c r="I100" s="299"/>
    </row>
    <row r="101" spans="1:9" ht="15.75" thickBot="1" x14ac:dyDescent="0.3">
      <c r="A101" s="401"/>
      <c r="B101" s="367"/>
      <c r="C101" s="495" t="s">
        <v>560</v>
      </c>
      <c r="D101" s="496"/>
      <c r="E101" s="497"/>
      <c r="F101" s="526"/>
      <c r="G101" s="498"/>
      <c r="H101" s="542"/>
      <c r="I101" s="499"/>
    </row>
    <row r="102" spans="1:9" ht="15.75" thickBot="1" x14ac:dyDescent="0.3">
      <c r="A102" s="401"/>
      <c r="B102" s="367"/>
      <c r="C102" s="382" t="s">
        <v>561</v>
      </c>
      <c r="D102" s="383"/>
      <c r="E102" s="383"/>
      <c r="F102" s="541"/>
      <c r="G102" s="383"/>
      <c r="H102" s="541"/>
      <c r="I102" s="384"/>
    </row>
    <row r="103" spans="1:9" ht="16.5" thickTop="1" thickBot="1" x14ac:dyDescent="0.3">
      <c r="A103" s="401"/>
      <c r="B103" s="367"/>
      <c r="C103" s="82"/>
      <c r="D103" s="415"/>
      <c r="E103" s="415"/>
      <c r="F103" s="494"/>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366</v>
      </c>
      <c r="D105" s="82"/>
      <c r="E105" s="82"/>
      <c r="F105" s="606" t="s">
        <v>622</v>
      </c>
      <c r="G105" s="606"/>
      <c r="H105" s="607"/>
      <c r="I105" s="299"/>
    </row>
    <row r="106" spans="1:9" ht="15.75" thickBot="1" x14ac:dyDescent="0.3">
      <c r="A106" s="401"/>
      <c r="B106" s="367"/>
      <c r="C106" s="382"/>
      <c r="D106" s="383"/>
      <c r="E106" s="383"/>
      <c r="F106" s="608"/>
      <c r="G106" s="608"/>
      <c r="H106" s="609"/>
      <c r="I106" s="384"/>
    </row>
    <row r="107" spans="1:9" ht="15.75" thickTop="1" x14ac:dyDescent="0.25">
      <c r="A107" s="401"/>
      <c r="B107" s="367"/>
      <c r="C107" s="400" t="s">
        <v>223</v>
      </c>
      <c r="D107" s="82"/>
      <c r="E107" s="82"/>
      <c r="F107" s="610"/>
      <c r="G107" s="610"/>
      <c r="H107" s="611"/>
      <c r="I107" s="299"/>
    </row>
    <row r="108" spans="1:9" x14ac:dyDescent="0.25">
      <c r="A108" s="401"/>
      <c r="B108" s="367"/>
      <c r="C108" s="367" t="s">
        <v>225</v>
      </c>
      <c r="D108" s="82"/>
      <c r="E108" s="82"/>
      <c r="F108" s="612">
        <v>46135</v>
      </c>
      <c r="G108" s="613"/>
      <c r="H108" s="614"/>
      <c r="I108" s="299"/>
    </row>
    <row r="109" spans="1:9" x14ac:dyDescent="0.25">
      <c r="A109" s="401"/>
      <c r="B109" s="367"/>
      <c r="C109" s="367" t="s">
        <v>227</v>
      </c>
      <c r="D109" s="82"/>
      <c r="E109" s="82"/>
      <c r="F109" s="613" t="s">
        <v>620</v>
      </c>
      <c r="G109" s="613"/>
      <c r="H109" s="614"/>
      <c r="I109" s="299"/>
    </row>
    <row r="110" spans="1:9" x14ac:dyDescent="0.25">
      <c r="A110" s="401"/>
      <c r="B110" s="367"/>
      <c r="C110" s="367" t="s">
        <v>229</v>
      </c>
      <c r="D110" s="82"/>
      <c r="E110" s="82"/>
      <c r="F110" s="613" t="s">
        <v>621</v>
      </c>
      <c r="G110" s="613"/>
      <c r="H110" s="614"/>
      <c r="I110" s="299"/>
    </row>
    <row r="111" spans="1:9" ht="18" customHeight="1" thickBot="1" x14ac:dyDescent="0.3">
      <c r="A111" s="401"/>
      <c r="B111" s="367"/>
      <c r="C111" s="382" t="s">
        <v>367</v>
      </c>
      <c r="D111" s="383"/>
      <c r="E111" s="383"/>
      <c r="F111" s="604"/>
      <c r="G111" s="604"/>
      <c r="H111" s="605"/>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C37:E37"/>
    <mergeCell ref="C31:F31"/>
    <mergeCell ref="F37:H37"/>
    <mergeCell ref="C32:E32"/>
    <mergeCell ref="C33:E33"/>
    <mergeCell ref="C34:E34"/>
    <mergeCell ref="C35:E35"/>
    <mergeCell ref="C36:E36"/>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F111:H111"/>
    <mergeCell ref="F105:H106"/>
    <mergeCell ref="F107:H107"/>
    <mergeCell ref="F108:H108"/>
    <mergeCell ref="F109:H109"/>
    <mergeCell ref="F110:H110"/>
  </mergeCells>
  <conditionalFormatting sqref="D14:D23">
    <cfRule type="expression" dxfId="38" priority="47">
      <formula>COUNTIF($D$12:$D$21, "&lt;&gt;")&lt;1</formula>
    </cfRule>
  </conditionalFormatting>
  <conditionalFormatting sqref="F13 H13 F24 H24">
    <cfRule type="cellIs" dxfId="37" priority="50" operator="equal">
      <formula>0</formula>
    </cfRule>
  </conditionalFormatting>
  <conditionalFormatting sqref="F14:F23">
    <cfRule type="expression" dxfId="36" priority="42">
      <formula>F14&lt;&gt;""</formula>
    </cfRule>
    <cfRule type="expression" dxfId="35" priority="46">
      <formula>$D14&lt;&gt;""</formula>
    </cfRule>
  </conditionalFormatting>
  <conditionalFormatting sqref="F40 H40 F42:F49 H42:H49">
    <cfRule type="expression" dxfId="34" priority="7" stopIfTrue="1">
      <formula>AND(ISBLANK(F40), $C$39=$C$7)</formula>
    </cfRule>
  </conditionalFormatting>
  <conditionalFormatting sqref="F52:F62 H52:H62">
    <cfRule type="expression" dxfId="33" priority="6" stopIfTrue="1">
      <formula>AND(ISBLANK(F52),$C$51=$C$7)</formula>
    </cfRule>
  </conditionalFormatting>
  <conditionalFormatting sqref="F65:F71 H65:H71 F73:F77 H73:H77">
    <cfRule type="expression" dxfId="32" priority="5" stopIfTrue="1">
      <formula>AND(ISBLANK(F65),$C$64=$C$7)</formula>
    </cfRule>
  </conditionalFormatting>
  <conditionalFormatting sqref="F80:F90 H80:H90">
    <cfRule type="expression" dxfId="31" priority="3" stopIfTrue="1">
      <formula>AND(ISBLANK(F80),$C$79=$C$7)</formula>
    </cfRule>
  </conditionalFormatting>
  <conditionalFormatting sqref="F93:F102 H93:H102">
    <cfRule type="expression" dxfId="30" priority="1" stopIfTrue="1">
      <formula>AND(ISBLANK(F93),$C$92=$C$7)</formula>
    </cfRule>
  </conditionalFormatting>
  <conditionalFormatting sqref="F28:H30 G32:G36">
    <cfRule type="containsBlanks" dxfId="29" priority="73" stopIfTrue="1">
      <formula>LEN(TRIM(F28))=0</formula>
    </cfRule>
  </conditionalFormatting>
  <conditionalFormatting sqref="H14:H23">
    <cfRule type="expression" dxfId="28" priority="41">
      <formula>H14&lt;&gt;""</formula>
    </cfRule>
    <cfRule type="expression" dxfId="27" priority="45">
      <formula>$D14&lt;&gt;""</formula>
    </cfRule>
  </conditionalFormatting>
  <dataValidations xWindow="768" yWindow="65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0"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topLeftCell="A68" zoomScaleNormal="100" zoomScaleSheetLayoutView="100" workbookViewId="0">
      <selection activeCell="F89" sqref="F89:L89"/>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474</v>
      </c>
      <c r="D3" s="13"/>
      <c r="E3" s="13"/>
      <c r="F3" s="13"/>
      <c r="G3" s="13"/>
      <c r="H3" s="14"/>
      <c r="I3" s="13"/>
      <c r="J3" s="13"/>
      <c r="K3" s="671" t="s">
        <v>348</v>
      </c>
      <c r="L3" s="672"/>
      <c r="M3" s="217"/>
    </row>
    <row r="4" spans="2:15" ht="15" customHeight="1" x14ac:dyDescent="0.25">
      <c r="B4" s="216"/>
      <c r="C4" s="128" t="s">
        <v>349</v>
      </c>
      <c r="D4" s="13"/>
      <c r="E4" s="13"/>
      <c r="F4" s="13"/>
      <c r="G4" s="13"/>
      <c r="H4" s="14"/>
      <c r="I4" s="13"/>
      <c r="J4" s="13"/>
      <c r="K4" s="323" t="s">
        <v>585</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68" t="s">
        <v>350</v>
      </c>
      <c r="D6" s="669"/>
      <c r="E6" s="669"/>
      <c r="F6" s="669"/>
      <c r="G6" s="669"/>
      <c r="H6" s="669"/>
      <c r="I6" s="669"/>
      <c r="J6" s="669"/>
      <c r="K6" s="669"/>
      <c r="L6" s="669"/>
      <c r="M6" s="670"/>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73" t="s">
        <v>7</v>
      </c>
      <c r="D9" s="674"/>
      <c r="E9" s="675" t="str">
        <f>IF(ISBLANK('Finansiniai duomenys'!C8)," ",'Finansiniai duomenys'!C8)</f>
        <v>AB „Druskininkų šilumos tinklai“</v>
      </c>
      <c r="F9" s="675"/>
      <c r="G9" s="675"/>
      <c r="H9" s="675"/>
      <c r="I9" s="675"/>
      <c r="J9" s="675"/>
      <c r="K9" s="13"/>
      <c r="L9" s="13"/>
      <c r="M9" s="217"/>
    </row>
    <row r="10" spans="2:15" ht="15.75" thickBot="1" x14ac:dyDescent="0.3">
      <c r="B10" s="216"/>
      <c r="C10" s="673" t="s">
        <v>543</v>
      </c>
      <c r="D10" s="674"/>
      <c r="E10" s="676" t="str">
        <f>'Finansiniai duomenys'!C9</f>
        <v xml:space="preserve">Druskininkų savivaldybė </v>
      </c>
      <c r="F10" s="676"/>
      <c r="G10" s="676"/>
      <c r="H10" s="676"/>
      <c r="I10" s="676"/>
      <c r="J10" s="676"/>
      <c r="K10" s="13"/>
      <c r="L10" s="13"/>
      <c r="M10" s="217"/>
    </row>
    <row r="11" spans="2:15" ht="15.75" thickBot="1" x14ac:dyDescent="0.3">
      <c r="B11" s="216"/>
      <c r="C11" s="673" t="s">
        <v>13</v>
      </c>
      <c r="D11" s="674"/>
      <c r="E11" s="676">
        <f>'Finansiniai duomenys'!C10</f>
        <v>152003098</v>
      </c>
      <c r="F11" s="676"/>
      <c r="G11" s="676"/>
      <c r="H11" s="676"/>
      <c r="I11" s="676"/>
      <c r="J11" s="676"/>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351</v>
      </c>
    </row>
    <row r="14" spans="2:15" ht="38.25" customHeight="1" x14ac:dyDescent="0.25">
      <c r="B14" s="216"/>
      <c r="C14" s="643" t="s">
        <v>566</v>
      </c>
      <c r="D14" s="644"/>
      <c r="E14" s="641" t="s">
        <v>201</v>
      </c>
      <c r="F14" s="645"/>
      <c r="G14" s="242"/>
      <c r="H14" s="245"/>
      <c r="I14" s="639" t="s">
        <v>569</v>
      </c>
      <c r="J14" s="640"/>
      <c r="K14" s="641" t="s">
        <v>201</v>
      </c>
      <c r="L14" s="642"/>
      <c r="M14" s="218"/>
    </row>
    <row r="15" spans="2:15" ht="26.45" customHeight="1" thickBot="1" x14ac:dyDescent="0.3">
      <c r="B15" s="216"/>
      <c r="C15" s="643" t="s">
        <v>567</v>
      </c>
      <c r="D15" s="652"/>
      <c r="E15" s="652"/>
      <c r="F15" s="679"/>
      <c r="G15" s="136"/>
      <c r="H15" s="245"/>
      <c r="I15" s="649" t="s">
        <v>570</v>
      </c>
      <c r="J15" s="650"/>
      <c r="K15" s="650"/>
      <c r="L15" s="651"/>
      <c r="M15" s="219"/>
    </row>
    <row r="16" spans="2:15" ht="49.5" customHeight="1" thickBot="1" x14ac:dyDescent="0.3">
      <c r="B16" s="216"/>
      <c r="C16" s="643" t="s">
        <v>491</v>
      </c>
      <c r="D16" s="652"/>
      <c r="E16" s="677" t="s">
        <v>198</v>
      </c>
      <c r="F16" s="678"/>
      <c r="G16" s="137"/>
      <c r="H16" s="246"/>
      <c r="I16" s="639" t="s">
        <v>571</v>
      </c>
      <c r="J16" s="639"/>
      <c r="K16" s="653" t="s">
        <v>198</v>
      </c>
      <c r="L16" s="654"/>
      <c r="M16" s="218"/>
    </row>
    <row r="17" spans="2:13" ht="40.5" customHeight="1" x14ac:dyDescent="0.25">
      <c r="B17" s="216"/>
      <c r="C17" s="643" t="s">
        <v>352</v>
      </c>
      <c r="D17" s="652"/>
      <c r="E17" s="647" t="s">
        <v>623</v>
      </c>
      <c r="F17" s="648"/>
      <c r="G17" s="242"/>
      <c r="H17" s="246"/>
      <c r="I17" s="652" t="s">
        <v>352</v>
      </c>
      <c r="J17" s="652"/>
      <c r="K17" s="647" t="s">
        <v>623</v>
      </c>
      <c r="L17" s="648"/>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3" t="s">
        <v>564</v>
      </c>
      <c r="D20" s="658"/>
      <c r="E20" s="658"/>
      <c r="F20" s="664"/>
      <c r="G20" s="19"/>
      <c r="H20" s="245"/>
      <c r="I20" s="658" t="s">
        <v>565</v>
      </c>
      <c r="J20" s="658"/>
      <c r="K20" s="658"/>
      <c r="L20" s="658"/>
      <c r="M20" s="220"/>
    </row>
    <row r="21" spans="2:13" x14ac:dyDescent="0.25">
      <c r="B21" s="216"/>
      <c r="C21" s="129"/>
      <c r="D21" s="19"/>
      <c r="E21" s="19"/>
      <c r="F21" s="18"/>
      <c r="G21" s="19"/>
      <c r="H21" s="245"/>
      <c r="I21" s="19"/>
      <c r="J21" s="19"/>
      <c r="K21" s="19"/>
      <c r="L21" s="19"/>
      <c r="M21" s="220"/>
    </row>
    <row r="22" spans="2:13" x14ac:dyDescent="0.25">
      <c r="B22" s="216"/>
      <c r="C22" s="665" t="s">
        <v>568</v>
      </c>
      <c r="D22" s="659"/>
      <c r="E22" s="659"/>
      <c r="F22" s="666"/>
      <c r="G22" s="243"/>
      <c r="H22" s="245"/>
      <c r="I22" s="659" t="s">
        <v>572</v>
      </c>
      <c r="J22" s="659"/>
      <c r="K22" s="659"/>
      <c r="L22" s="659"/>
      <c r="M22" s="221"/>
    </row>
    <row r="23" spans="2:13" ht="24" x14ac:dyDescent="0.25">
      <c r="B23" s="216"/>
      <c r="C23" s="239" t="s">
        <v>353</v>
      </c>
      <c r="D23" s="240" t="s">
        <v>354</v>
      </c>
      <c r="E23" s="241" t="s">
        <v>355</v>
      </c>
      <c r="F23" s="239" t="s">
        <v>356</v>
      </c>
      <c r="G23" s="244"/>
      <c r="H23" s="247"/>
      <c r="I23" s="240" t="s">
        <v>353</v>
      </c>
      <c r="J23" s="239" t="s">
        <v>354</v>
      </c>
      <c r="K23" s="239" t="s">
        <v>355</v>
      </c>
      <c r="L23" s="239" t="s">
        <v>356</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80" t="s">
        <v>216</v>
      </c>
      <c r="D85" s="680"/>
      <c r="E85" s="680"/>
      <c r="F85" s="680"/>
      <c r="G85" s="680"/>
      <c r="H85" s="680"/>
      <c r="I85" s="680"/>
      <c r="J85" s="680"/>
      <c r="K85" s="680"/>
      <c r="L85" s="680"/>
      <c r="M85" s="224"/>
    </row>
    <row r="86" spans="2:13" ht="66" customHeight="1" x14ac:dyDescent="0.25">
      <c r="B86" s="216"/>
      <c r="C86" s="662" t="s">
        <v>357</v>
      </c>
      <c r="D86" s="650"/>
      <c r="E86" s="650"/>
      <c r="F86" s="646"/>
      <c r="G86" s="646"/>
      <c r="H86" s="646"/>
      <c r="I86" s="646"/>
      <c r="J86" s="646"/>
      <c r="K86" s="646"/>
      <c r="L86" s="646"/>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60" t="s">
        <v>223</v>
      </c>
      <c r="D88" s="661"/>
      <c r="E88" s="661"/>
      <c r="F88" s="137"/>
      <c r="G88" s="137"/>
      <c r="H88" s="137"/>
      <c r="I88" s="137"/>
      <c r="J88" s="137"/>
      <c r="K88" s="137"/>
      <c r="L88" s="137"/>
      <c r="M88" s="225"/>
    </row>
    <row r="89" spans="2:13" ht="15.75" customHeight="1" x14ac:dyDescent="0.25">
      <c r="B89" s="216"/>
      <c r="C89" s="662" t="s">
        <v>225</v>
      </c>
      <c r="D89" s="650"/>
      <c r="E89" s="650"/>
      <c r="F89" s="722">
        <v>46135</v>
      </c>
      <c r="G89" s="667"/>
      <c r="H89" s="667"/>
      <c r="I89" s="667"/>
      <c r="J89" s="667"/>
      <c r="K89" s="667"/>
      <c r="L89" s="667"/>
      <c r="M89" s="225"/>
    </row>
    <row r="90" spans="2:13" ht="15.75" customHeight="1" x14ac:dyDescent="0.25">
      <c r="B90" s="216"/>
      <c r="C90" s="662" t="s">
        <v>227</v>
      </c>
      <c r="D90" s="650"/>
      <c r="E90" s="650"/>
      <c r="F90" s="667" t="s">
        <v>620</v>
      </c>
      <c r="G90" s="667"/>
      <c r="H90" s="667"/>
      <c r="I90" s="667"/>
      <c r="J90" s="667"/>
      <c r="K90" s="667"/>
      <c r="L90" s="667"/>
      <c r="M90" s="225"/>
    </row>
    <row r="91" spans="2:13" ht="15.75" customHeight="1" x14ac:dyDescent="0.25">
      <c r="B91" s="216"/>
      <c r="C91" s="662" t="s">
        <v>229</v>
      </c>
      <c r="D91" s="650"/>
      <c r="E91" s="650"/>
      <c r="F91" s="667" t="s">
        <v>624</v>
      </c>
      <c r="G91" s="667"/>
      <c r="H91" s="667"/>
      <c r="I91" s="667"/>
      <c r="J91" s="667"/>
      <c r="K91" s="667"/>
      <c r="L91" s="667"/>
      <c r="M91" s="225"/>
    </row>
    <row r="92" spans="2:13" ht="21" customHeight="1" x14ac:dyDescent="0.25">
      <c r="B92" s="216"/>
      <c r="C92" s="655" t="s">
        <v>231</v>
      </c>
      <c r="D92" s="639"/>
      <c r="E92" s="639"/>
      <c r="F92" s="137"/>
      <c r="G92" s="137"/>
      <c r="H92" s="137"/>
      <c r="I92" s="137"/>
      <c r="J92" s="137"/>
      <c r="K92" s="137"/>
      <c r="L92" s="137"/>
      <c r="M92" s="225"/>
    </row>
    <row r="93" spans="2:13" ht="15.75" thickBot="1" x14ac:dyDescent="0.3">
      <c r="B93" s="226"/>
      <c r="C93" s="656"/>
      <c r="D93" s="657"/>
      <c r="E93" s="657"/>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 ref="C92:E93"/>
    <mergeCell ref="I20:L20"/>
    <mergeCell ref="I22:L22"/>
    <mergeCell ref="C88:E88"/>
    <mergeCell ref="C86:E86"/>
    <mergeCell ref="C20:F20"/>
    <mergeCell ref="C22:F22"/>
    <mergeCell ref="F89:L89"/>
    <mergeCell ref="F90:L90"/>
    <mergeCell ref="F91:L91"/>
    <mergeCell ref="I14:J14"/>
    <mergeCell ref="K14:L14"/>
    <mergeCell ref="C14:D14"/>
    <mergeCell ref="E14:F14"/>
    <mergeCell ref="F86:L86"/>
    <mergeCell ref="K17:L17"/>
    <mergeCell ref="I15:L15"/>
    <mergeCell ref="I16:J16"/>
    <mergeCell ref="I17:J17"/>
    <mergeCell ref="C16:D16"/>
    <mergeCell ref="K16:L16"/>
  </mergeCells>
  <conditionalFormatting sqref="E16:F16">
    <cfRule type="expression" dxfId="26" priority="2">
      <formula>NOT(ISBLANK($E$16))</formula>
    </cfRule>
    <cfRule type="expression" dxfId="25" priority="4">
      <formula>$E$14="Taip"</formula>
    </cfRule>
  </conditionalFormatting>
  <conditionalFormatting sqref="E17:F17">
    <cfRule type="expression" dxfId="24" priority="7">
      <formula>NOT(ISBLANK($E$17))</formula>
    </cfRule>
    <cfRule type="expression" dxfId="23" priority="8">
      <formula>$E$16="Taip"</formula>
    </cfRule>
  </conditionalFormatting>
  <conditionalFormatting sqref="K16:L16">
    <cfRule type="expression" dxfId="22" priority="1">
      <formula>NOT(ISBLANK($K$16))</formula>
    </cfRule>
    <cfRule type="expression" dxfId="21" priority="3">
      <formula>$K$14="Taip"</formula>
    </cfRule>
  </conditionalFormatting>
  <conditionalFormatting sqref="K17:L17">
    <cfRule type="expression" dxfId="20" priority="5">
      <formula>NOT(ISBLANK($K$17))</formula>
    </cfRule>
    <cfRule type="expression" dxfId="19"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topLeftCell="A49" zoomScale="70" zoomScaleNormal="70" workbookViewId="0">
      <selection activeCell="L7" sqref="L7"/>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471</v>
      </c>
      <c r="O2" s="300"/>
      <c r="P2" s="300"/>
      <c r="Y2" s="12"/>
      <c r="AA2" t="s">
        <v>198</v>
      </c>
    </row>
    <row r="3" spans="1:27" ht="14.45" customHeight="1" x14ac:dyDescent="0.25">
      <c r="A3" s="12"/>
      <c r="C3" s="328"/>
      <c r="D3" s="327"/>
      <c r="E3" s="327"/>
      <c r="F3" s="322"/>
      <c r="G3" s="301" t="s">
        <v>7</v>
      </c>
      <c r="H3" s="705" t="str">
        <f>IF(ISBLANK('Finansiniai duomenys'!C8)," ",'Finansiniai duomenys'!C8)</f>
        <v>AB „Druskininkų šilumos tinklai“</v>
      </c>
      <c r="I3" s="705"/>
      <c r="J3" s="705"/>
      <c r="K3" s="705"/>
      <c r="L3" s="705"/>
      <c r="N3" s="671" t="s">
        <v>348</v>
      </c>
      <c r="O3" s="671"/>
      <c r="P3" s="671"/>
      <c r="Y3" s="12"/>
      <c r="AA3" t="s">
        <v>201</v>
      </c>
    </row>
    <row r="4" spans="1:27" ht="13.9" customHeight="1" x14ac:dyDescent="0.25">
      <c r="A4" s="12"/>
      <c r="C4" s="691" t="s">
        <v>406</v>
      </c>
      <c r="D4" s="692"/>
      <c r="E4" s="692"/>
      <c r="F4" s="322"/>
      <c r="G4" s="301" t="s">
        <v>543</v>
      </c>
      <c r="H4" s="705" t="str">
        <f>IFERROR(VLOOKUP(H3,'Finansiniai duomenys'!R2:T232,3,FALSE),"")</f>
        <v xml:space="preserve">Druskininkų savivaldybė </v>
      </c>
      <c r="I4" s="705"/>
      <c r="J4" s="705"/>
      <c r="K4" s="705"/>
      <c r="L4" s="705"/>
      <c r="N4" s="671"/>
      <c r="O4" s="671"/>
      <c r="P4" s="671"/>
      <c r="Y4" s="12"/>
    </row>
    <row r="5" spans="1:27" x14ac:dyDescent="0.25">
      <c r="A5" s="12"/>
      <c r="C5" s="691"/>
      <c r="D5" s="692"/>
      <c r="E5" s="692"/>
      <c r="F5" s="322"/>
      <c r="G5" s="302" t="s">
        <v>13</v>
      </c>
      <c r="H5" s="704">
        <f>IFERROR(VLOOKUP(H3,'Finansiniai duomenys'!R2:T232,2,FALSE),"")</f>
        <v>152003098</v>
      </c>
      <c r="I5" s="704"/>
      <c r="J5" s="704"/>
      <c r="K5" s="704"/>
      <c r="L5" s="704"/>
      <c r="N5" s="323" t="s">
        <v>586</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93" t="s">
        <v>472</v>
      </c>
      <c r="D7" s="694"/>
      <c r="E7" s="694"/>
      <c r="F7" s="122"/>
      <c r="G7" s="690" t="s">
        <v>398</v>
      </c>
      <c r="H7" s="690"/>
      <c r="I7" s="690"/>
      <c r="J7" s="690"/>
      <c r="K7" s="690"/>
      <c r="L7" s="283"/>
      <c r="M7" s="122"/>
      <c r="N7" s="122"/>
      <c r="O7" s="122"/>
      <c r="P7" s="122"/>
      <c r="Q7" s="122"/>
      <c r="R7" s="122"/>
      <c r="T7"/>
      <c r="Y7" s="12"/>
    </row>
    <row r="8" spans="1:27" s="284" customFormat="1" x14ac:dyDescent="0.25">
      <c r="A8" s="12"/>
      <c r="B8" s="82"/>
      <c r="C8" s="694"/>
      <c r="D8" s="694"/>
      <c r="E8" s="694"/>
      <c r="F8" s="122"/>
      <c r="G8" s="690" t="s">
        <v>399</v>
      </c>
      <c r="H8" s="690"/>
      <c r="I8" s="690"/>
      <c r="J8" s="690"/>
      <c r="K8" s="690"/>
      <c r="L8" s="283"/>
      <c r="M8" s="122"/>
      <c r="N8" s="122"/>
      <c r="O8" s="122"/>
      <c r="P8" s="122"/>
      <c r="Q8" s="122"/>
      <c r="R8" s="122"/>
      <c r="T8"/>
      <c r="Y8" s="12"/>
    </row>
    <row r="9" spans="1:27" s="284" customFormat="1" x14ac:dyDescent="0.25">
      <c r="A9" s="12"/>
      <c r="B9" s="82"/>
      <c r="C9" s="694"/>
      <c r="D9" s="694"/>
      <c r="E9" s="694"/>
      <c r="F9" s="122"/>
      <c r="G9" s="305" t="s">
        <v>477</v>
      </c>
      <c r="H9" s="305"/>
      <c r="I9" s="305"/>
      <c r="J9" s="305"/>
      <c r="K9" s="305"/>
      <c r="L9" s="283"/>
      <c r="M9" s="704"/>
      <c r="N9" s="704"/>
      <c r="O9" s="704"/>
      <c r="P9" s="704"/>
      <c r="Q9" s="704"/>
      <c r="R9" s="122"/>
      <c r="T9"/>
      <c r="Y9" s="12"/>
    </row>
    <row r="10" spans="1:27" s="284" customFormat="1" ht="46.9" customHeight="1" x14ac:dyDescent="0.25">
      <c r="A10" s="12"/>
      <c r="B10" s="82"/>
      <c r="C10" s="694"/>
      <c r="D10" s="694"/>
      <c r="E10" s="694"/>
      <c r="F10" s="122"/>
      <c r="G10" s="332" t="s">
        <v>476</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87" t="s">
        <v>574</v>
      </c>
      <c r="D12" s="688"/>
      <c r="E12" s="688"/>
      <c r="F12" s="688"/>
      <c r="G12" s="683" t="s">
        <v>400</v>
      </c>
      <c r="H12" s="683"/>
      <c r="I12" s="683" t="s">
        <v>400</v>
      </c>
      <c r="J12" s="683"/>
      <c r="K12" s="683" t="s">
        <v>400</v>
      </c>
      <c r="L12" s="683"/>
      <c r="M12" s="683" t="s">
        <v>400</v>
      </c>
      <c r="N12" s="683"/>
      <c r="O12" s="683" t="s">
        <v>400</v>
      </c>
      <c r="P12" s="683"/>
      <c r="Q12" s="683" t="s">
        <v>400</v>
      </c>
      <c r="R12" s="683"/>
      <c r="S12" s="683" t="s">
        <v>400</v>
      </c>
      <c r="T12" s="683"/>
      <c r="U12" s="683" t="s">
        <v>400</v>
      </c>
      <c r="V12" s="683"/>
      <c r="W12" s="683" t="s">
        <v>400</v>
      </c>
      <c r="X12" s="683"/>
      <c r="Y12" s="12"/>
    </row>
    <row r="13" spans="1:27" ht="67.900000000000006" customHeight="1" x14ac:dyDescent="0.25">
      <c r="A13" s="12"/>
      <c r="C13" s="689" t="s">
        <v>368</v>
      </c>
      <c r="D13" s="686" t="s">
        <v>369</v>
      </c>
      <c r="E13" s="681" t="s">
        <v>404</v>
      </c>
      <c r="F13" s="686" t="s">
        <v>370</v>
      </c>
      <c r="G13" s="684"/>
      <c r="H13" s="685"/>
      <c r="I13" s="684"/>
      <c r="J13" s="685"/>
      <c r="K13" s="684"/>
      <c r="L13" s="685"/>
      <c r="M13" s="684"/>
      <c r="N13" s="685"/>
      <c r="O13" s="684"/>
      <c r="P13" s="685"/>
      <c r="Q13" s="684"/>
      <c r="R13" s="685"/>
      <c r="S13" s="684"/>
      <c r="T13" s="685"/>
      <c r="U13" s="684"/>
      <c r="V13" s="685"/>
      <c r="W13" s="684"/>
      <c r="X13" s="685"/>
      <c r="Y13" s="12"/>
    </row>
    <row r="14" spans="1:27" ht="39" customHeight="1" x14ac:dyDescent="0.25">
      <c r="A14" s="12"/>
      <c r="C14" s="689"/>
      <c r="D14" s="686"/>
      <c r="E14" s="682"/>
      <c r="F14" s="686"/>
      <c r="G14" s="308" t="s">
        <v>376</v>
      </c>
      <c r="H14" s="308" t="s">
        <v>372</v>
      </c>
      <c r="I14" s="308" t="s">
        <v>376</v>
      </c>
      <c r="J14" s="308" t="s">
        <v>372</v>
      </c>
      <c r="K14" s="308" t="s">
        <v>376</v>
      </c>
      <c r="L14" s="308" t="s">
        <v>372</v>
      </c>
      <c r="M14" s="308" t="s">
        <v>376</v>
      </c>
      <c r="N14" s="308" t="s">
        <v>372</v>
      </c>
      <c r="O14" s="308" t="s">
        <v>376</v>
      </c>
      <c r="P14" s="308" t="s">
        <v>372</v>
      </c>
      <c r="Q14" s="308" t="s">
        <v>376</v>
      </c>
      <c r="R14" s="308" t="s">
        <v>372</v>
      </c>
      <c r="S14" s="308" t="s">
        <v>376</v>
      </c>
      <c r="T14" s="308" t="s">
        <v>372</v>
      </c>
      <c r="U14" s="308" t="s">
        <v>376</v>
      </c>
      <c r="V14" s="308" t="s">
        <v>372</v>
      </c>
      <c r="W14" s="308" t="s">
        <v>376</v>
      </c>
      <c r="X14" s="308" t="s">
        <v>372</v>
      </c>
      <c r="Y14" s="12"/>
    </row>
    <row r="15" spans="1:27" x14ac:dyDescent="0.25">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377</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Gerai</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378</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379</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380</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381</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87" t="s">
        <v>573</v>
      </c>
      <c r="D28" s="688"/>
      <c r="E28" s="688"/>
      <c r="F28" s="688"/>
      <c r="G28" s="683" t="s">
        <v>400</v>
      </c>
      <c r="H28" s="683"/>
      <c r="I28" s="683" t="s">
        <v>400</v>
      </c>
      <c r="J28" s="683"/>
      <c r="K28" s="683" t="s">
        <v>400</v>
      </c>
      <c r="L28" s="683"/>
      <c r="M28" s="683" t="s">
        <v>400</v>
      </c>
      <c r="N28" s="683"/>
      <c r="O28" s="683" t="s">
        <v>400</v>
      </c>
      <c r="P28" s="683"/>
      <c r="Q28" s="683" t="s">
        <v>400</v>
      </c>
      <c r="R28" s="683"/>
      <c r="S28" s="683" t="s">
        <v>400</v>
      </c>
      <c r="T28" s="683"/>
      <c r="U28" s="683" t="s">
        <v>400</v>
      </c>
      <c r="V28" s="683"/>
      <c r="W28" s="683" t="s">
        <v>400</v>
      </c>
      <c r="X28" s="683"/>
      <c r="Y28" s="12"/>
    </row>
    <row r="29" spans="1:25" ht="62.45" customHeight="1" x14ac:dyDescent="0.25">
      <c r="A29" s="12"/>
      <c r="C29" s="689" t="s">
        <v>368</v>
      </c>
      <c r="D29" s="686" t="s">
        <v>369</v>
      </c>
      <c r="E29" s="681" t="s">
        <v>405</v>
      </c>
      <c r="F29" s="686" t="s">
        <v>370</v>
      </c>
      <c r="G29" s="684"/>
      <c r="H29" s="685"/>
      <c r="I29" s="684"/>
      <c r="J29" s="685"/>
      <c r="K29" s="684"/>
      <c r="L29" s="685"/>
      <c r="M29" s="684"/>
      <c r="N29" s="685"/>
      <c r="O29" s="684"/>
      <c r="P29" s="685"/>
      <c r="Q29" s="684"/>
      <c r="R29" s="685"/>
      <c r="S29" s="684"/>
      <c r="T29" s="685"/>
      <c r="U29" s="684"/>
      <c r="V29" s="685"/>
      <c r="W29" s="684"/>
      <c r="X29" s="685"/>
      <c r="Y29" s="12"/>
    </row>
    <row r="30" spans="1:25" ht="52.15" customHeight="1" x14ac:dyDescent="0.25">
      <c r="A30" s="12"/>
      <c r="C30" s="689"/>
      <c r="D30" s="686"/>
      <c r="E30" s="682"/>
      <c r="F30" s="686"/>
      <c r="G30" s="308" t="s">
        <v>376</v>
      </c>
      <c r="H30" s="308" t="s">
        <v>372</v>
      </c>
      <c r="I30" s="308" t="s">
        <v>376</v>
      </c>
      <c r="J30" s="308" t="s">
        <v>372</v>
      </c>
      <c r="K30" s="308" t="s">
        <v>376</v>
      </c>
      <c r="L30" s="308" t="s">
        <v>372</v>
      </c>
      <c r="M30" s="308" t="s">
        <v>376</v>
      </c>
      <c r="N30" s="308" t="s">
        <v>372</v>
      </c>
      <c r="O30" s="308" t="s">
        <v>376</v>
      </c>
      <c r="P30" s="308" t="s">
        <v>372</v>
      </c>
      <c r="Q30" s="308" t="s">
        <v>376</v>
      </c>
      <c r="R30" s="308" t="s">
        <v>372</v>
      </c>
      <c r="S30" s="308" t="s">
        <v>376</v>
      </c>
      <c r="T30" s="308" t="s">
        <v>372</v>
      </c>
      <c r="U30" s="308" t="s">
        <v>376</v>
      </c>
      <c r="V30" s="308" t="s">
        <v>372</v>
      </c>
      <c r="W30" s="308" t="s">
        <v>376</v>
      </c>
      <c r="X30" s="308" t="s">
        <v>372</v>
      </c>
      <c r="Y30" s="12"/>
    </row>
    <row r="31" spans="1:25" x14ac:dyDescent="0.25">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377</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Gerai</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378</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379</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380</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381</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87" t="s">
        <v>574</v>
      </c>
      <c r="D44" s="688"/>
      <c r="E44" s="688"/>
      <c r="F44" s="688"/>
      <c r="G44" s="683" t="s">
        <v>400</v>
      </c>
      <c r="H44" s="683"/>
      <c r="I44" s="683" t="s">
        <v>400</v>
      </c>
      <c r="J44" s="683"/>
      <c r="K44" s="683" t="s">
        <v>400</v>
      </c>
      <c r="L44" s="683"/>
      <c r="M44" s="683" t="s">
        <v>400</v>
      </c>
      <c r="N44" s="683"/>
      <c r="O44" s="683" t="s">
        <v>400</v>
      </c>
      <c r="P44" s="683"/>
      <c r="Q44" s="683" t="s">
        <v>400</v>
      </c>
      <c r="R44" s="683"/>
      <c r="S44" s="683" t="s">
        <v>400</v>
      </c>
      <c r="T44" s="683"/>
      <c r="U44" s="683" t="s">
        <v>400</v>
      </c>
      <c r="V44" s="683"/>
      <c r="W44" s="683" t="s">
        <v>400</v>
      </c>
      <c r="X44" s="683"/>
      <c r="Y44" s="12"/>
    </row>
    <row r="45" spans="1:25" ht="62.45" customHeight="1" x14ac:dyDescent="0.25">
      <c r="A45" s="12"/>
      <c r="C45" s="689" t="s">
        <v>368</v>
      </c>
      <c r="D45" s="686" t="s">
        <v>369</v>
      </c>
      <c r="E45" s="681" t="s">
        <v>404</v>
      </c>
      <c r="F45" s="686" t="s">
        <v>370</v>
      </c>
      <c r="G45" s="684"/>
      <c r="H45" s="685"/>
      <c r="I45" s="684"/>
      <c r="J45" s="685"/>
      <c r="K45" s="684"/>
      <c r="L45" s="685"/>
      <c r="M45" s="684"/>
      <c r="N45" s="685"/>
      <c r="O45" s="684"/>
      <c r="P45" s="685"/>
      <c r="Q45" s="684"/>
      <c r="R45" s="685"/>
      <c r="S45" s="684"/>
      <c r="T45" s="685"/>
      <c r="U45" s="684"/>
      <c r="V45" s="685"/>
      <c r="W45" s="684"/>
      <c r="X45" s="685"/>
      <c r="Y45" s="12"/>
    </row>
    <row r="46" spans="1:25" ht="59.45" customHeight="1" x14ac:dyDescent="0.25">
      <c r="A46" s="12"/>
      <c r="C46" s="689"/>
      <c r="D46" s="686"/>
      <c r="E46" s="682"/>
      <c r="F46" s="686"/>
      <c r="G46" s="308" t="s">
        <v>371</v>
      </c>
      <c r="H46" s="308" t="s">
        <v>372</v>
      </c>
      <c r="I46" s="308" t="s">
        <v>371</v>
      </c>
      <c r="J46" s="308" t="s">
        <v>372</v>
      </c>
      <c r="K46" s="308" t="s">
        <v>371</v>
      </c>
      <c r="L46" s="308" t="s">
        <v>372</v>
      </c>
      <c r="M46" s="308" t="s">
        <v>371</v>
      </c>
      <c r="N46" s="308" t="s">
        <v>372</v>
      </c>
      <c r="O46" s="308" t="s">
        <v>371</v>
      </c>
      <c r="P46" s="308" t="s">
        <v>372</v>
      </c>
      <c r="Q46" s="308" t="s">
        <v>371</v>
      </c>
      <c r="R46" s="308" t="s">
        <v>372</v>
      </c>
      <c r="S46" s="308" t="s">
        <v>371</v>
      </c>
      <c r="T46" s="308" t="s">
        <v>372</v>
      </c>
      <c r="U46" s="308" t="s">
        <v>371</v>
      </c>
      <c r="V46" s="308" t="s">
        <v>372</v>
      </c>
      <c r="W46" s="308" t="s">
        <v>371</v>
      </c>
      <c r="X46" s="308" t="s">
        <v>372</v>
      </c>
      <c r="Y46" s="12"/>
    </row>
    <row r="47" spans="1:25" x14ac:dyDescent="0.25">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0</v>
      </c>
      <c r="E49" s="290" t="str">
        <f>IF(OR(D49-'Finansiniai duomenys'!C85&lt;-0.1,D49-'Finansiniai duomenys'!C85&gt;0.1),"Klaida","Gerai")</f>
        <v>Gerai</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373</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374</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375</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87" t="s">
        <v>573</v>
      </c>
      <c r="D56" s="688"/>
      <c r="E56" s="688"/>
      <c r="F56" s="688"/>
      <c r="G56" s="683" t="s">
        <v>400</v>
      </c>
      <c r="H56" s="683"/>
      <c r="I56" s="683" t="s">
        <v>400</v>
      </c>
      <c r="J56" s="683"/>
      <c r="K56" s="683" t="s">
        <v>400</v>
      </c>
      <c r="L56" s="683"/>
      <c r="M56" s="683" t="s">
        <v>400</v>
      </c>
      <c r="N56" s="683"/>
      <c r="O56" s="683" t="s">
        <v>400</v>
      </c>
      <c r="P56" s="683"/>
      <c r="Q56" s="683" t="s">
        <v>400</v>
      </c>
      <c r="R56" s="683"/>
      <c r="S56" s="683" t="s">
        <v>400</v>
      </c>
      <c r="T56" s="683"/>
      <c r="U56" s="683" t="s">
        <v>400</v>
      </c>
      <c r="V56" s="683"/>
      <c r="W56" s="683" t="s">
        <v>400</v>
      </c>
      <c r="X56" s="683"/>
      <c r="Y56" s="12"/>
    </row>
    <row r="57" spans="1:25" ht="70.150000000000006" customHeight="1" x14ac:dyDescent="0.25">
      <c r="A57" s="12"/>
      <c r="C57" s="689" t="s">
        <v>368</v>
      </c>
      <c r="D57" s="686" t="s">
        <v>369</v>
      </c>
      <c r="E57" s="681" t="s">
        <v>403</v>
      </c>
      <c r="F57" s="686" t="s">
        <v>370</v>
      </c>
      <c r="G57" s="684"/>
      <c r="H57" s="685"/>
      <c r="I57" s="684"/>
      <c r="J57" s="685"/>
      <c r="K57" s="684"/>
      <c r="L57" s="685"/>
      <c r="M57" s="684"/>
      <c r="N57" s="685"/>
      <c r="O57" s="684"/>
      <c r="P57" s="685"/>
      <c r="Q57" s="684"/>
      <c r="R57" s="685"/>
      <c r="S57" s="684"/>
      <c r="T57" s="685"/>
      <c r="U57" s="684"/>
      <c r="V57" s="685"/>
      <c r="W57" s="684"/>
      <c r="X57" s="685"/>
      <c r="Y57" s="12"/>
    </row>
    <row r="58" spans="1:25" ht="55.9" customHeight="1" x14ac:dyDescent="0.25">
      <c r="A58" s="12"/>
      <c r="C58" s="689"/>
      <c r="D58" s="686"/>
      <c r="E58" s="682"/>
      <c r="F58" s="686"/>
      <c r="G58" s="308" t="s">
        <v>371</v>
      </c>
      <c r="H58" s="308" t="s">
        <v>372</v>
      </c>
      <c r="I58" s="308" t="s">
        <v>371</v>
      </c>
      <c r="J58" s="308" t="s">
        <v>372</v>
      </c>
      <c r="K58" s="308" t="s">
        <v>371</v>
      </c>
      <c r="L58" s="308" t="s">
        <v>372</v>
      </c>
      <c r="M58" s="308" t="s">
        <v>371</v>
      </c>
      <c r="N58" s="308" t="s">
        <v>372</v>
      </c>
      <c r="O58" s="308" t="s">
        <v>371</v>
      </c>
      <c r="P58" s="308" t="s">
        <v>372</v>
      </c>
      <c r="Q58" s="308" t="s">
        <v>371</v>
      </c>
      <c r="R58" s="308" t="s">
        <v>372</v>
      </c>
      <c r="S58" s="308" t="s">
        <v>371</v>
      </c>
      <c r="T58" s="308" t="s">
        <v>372</v>
      </c>
      <c r="U58" s="308" t="s">
        <v>371</v>
      </c>
      <c r="V58" s="308" t="s">
        <v>372</v>
      </c>
      <c r="W58" s="308" t="s">
        <v>371</v>
      </c>
      <c r="X58" s="308" t="s">
        <v>372</v>
      </c>
      <c r="Y58" s="12"/>
    </row>
    <row r="59" spans="1:25" x14ac:dyDescent="0.25">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0</v>
      </c>
      <c r="E61" s="290" t="str">
        <f>IF(OR(D61-'Finansiniai duomenys'!E85&lt;-0.1,D61-'Finansiniai duomenys'!E85&gt;0.1),"Klaida","Gerai")</f>
        <v>Gerai</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373</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374</v>
      </c>
      <c r="D63" s="292">
        <f t="shared" si="15"/>
        <v>0</v>
      </c>
      <c r="E63" s="290" t="str">
        <f>IF(OR(D63-('Finansiniai duomenys'!E91+'Finansiniai duomenys'!E94+'Finansiniai duomenys'!E95)&lt;-0.1,D63-('Finansiniai duomenys'!E91+'Finansiniai duomenys'!E94+'Finansiniai duomenys'!E95)&gt;0.1),"Klaida","Gerai")</f>
        <v>Gerai</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375</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366</v>
      </c>
      <c r="H70" s="608"/>
      <c r="I70" s="608"/>
      <c r="J70" s="697"/>
      <c r="Y70" s="12"/>
    </row>
    <row r="71" spans="1:25" ht="51" customHeight="1" x14ac:dyDescent="0.25">
      <c r="A71" s="12"/>
      <c r="E71" s="319"/>
      <c r="H71" s="698"/>
      <c r="I71" s="698"/>
      <c r="J71" s="699"/>
      <c r="Y71" s="12"/>
    </row>
    <row r="72" spans="1:25" x14ac:dyDescent="0.25">
      <c r="A72" s="12"/>
      <c r="E72" s="329" t="s">
        <v>223</v>
      </c>
      <c r="H72" s="700"/>
      <c r="I72" s="700"/>
      <c r="J72" s="701"/>
      <c r="Y72" s="12"/>
    </row>
    <row r="73" spans="1:25" x14ac:dyDescent="0.25">
      <c r="A73" s="12"/>
      <c r="E73" s="319" t="s">
        <v>225</v>
      </c>
      <c r="H73" s="702"/>
      <c r="I73" s="702"/>
      <c r="J73" s="703"/>
      <c r="Y73" s="12"/>
    </row>
    <row r="74" spans="1:25" x14ac:dyDescent="0.25">
      <c r="A74" s="12"/>
      <c r="E74" s="319" t="s">
        <v>227</v>
      </c>
      <c r="H74" s="702"/>
      <c r="I74" s="702"/>
      <c r="J74" s="703"/>
      <c r="Y74" s="12"/>
    </row>
    <row r="75" spans="1:25" x14ac:dyDescent="0.25">
      <c r="A75" s="12"/>
      <c r="E75" s="319" t="s">
        <v>229</v>
      </c>
      <c r="H75" s="702"/>
      <c r="I75" s="702"/>
      <c r="J75" s="703"/>
      <c r="Y75" s="12"/>
    </row>
    <row r="76" spans="1:25" x14ac:dyDescent="0.25">
      <c r="A76" s="12"/>
      <c r="E76" s="320" t="s">
        <v>367</v>
      </c>
      <c r="F76" s="321"/>
      <c r="G76" s="321"/>
      <c r="H76" s="695"/>
      <c r="I76" s="695"/>
      <c r="J76" s="696"/>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s>
  <conditionalFormatting sqref="E15:E28 E31:E44 E47:E56 E59:E64">
    <cfRule type="cellIs" dxfId="18" priority="15" operator="equal">
      <formula>"Klaida"</formula>
    </cfRule>
    <cfRule type="containsText" dxfId="17" priority="16" operator="containsText" text="Gerai">
      <formula>NOT(ISERROR(SEARCH("Gerai",E15)))</formula>
    </cfRule>
    <cfRule type="containsText" dxfId="16" priority="17" operator="containsText" text="Finansiniai">
      <formula>NOT(ISERROR(SEARCH("Finansiniai",E15)))</formula>
    </cfRule>
  </conditionalFormatting>
  <conditionalFormatting sqref="F17:X17">
    <cfRule type="containsText" dxfId="15" priority="7" operator="containsText" text="Gerai">
      <formula>NOT(ISERROR(SEARCH("Gerai",F17)))</formula>
    </cfRule>
    <cfRule type="containsText" dxfId="14" priority="8" operator="containsText" text="Finansiniai">
      <formula>NOT(ISERROR(SEARCH("Finansiniai",F17)))</formula>
    </cfRule>
  </conditionalFormatting>
  <conditionalFormatting sqref="F20:X20">
    <cfRule type="containsText" dxfId="13" priority="5" operator="containsText" text="Gerai">
      <formula>NOT(ISERROR(SEARCH("Gerai",F20)))</formula>
    </cfRule>
    <cfRule type="containsText" dxfId="12" priority="6" operator="containsText" text="Finansiniai">
      <formula>NOT(ISERROR(SEARCH("Finansiniai",F20)))</formula>
    </cfRule>
  </conditionalFormatting>
  <conditionalFormatting sqref="F33:X33">
    <cfRule type="containsText" dxfId="11" priority="3" operator="containsText" text="Gerai">
      <formula>NOT(ISERROR(SEARCH("Gerai",F33)))</formula>
    </cfRule>
    <cfRule type="containsText" dxfId="10" priority="4" operator="containsText" text="Finansiniai">
      <formula>NOT(ISERROR(SEARCH("Finansiniai",F33)))</formula>
    </cfRule>
  </conditionalFormatting>
  <conditionalFormatting sqref="F36:X36">
    <cfRule type="containsText" dxfId="9" priority="1" operator="containsText" text="Gerai">
      <formula>NOT(ISERROR(SEARCH("Gerai",F36)))</formula>
    </cfRule>
    <cfRule type="containsText" dxfId="8" priority="2" operator="containsText" text="Finansiniai">
      <formula>NOT(ISERROR(SEARCH("Finansiniai",F36)))</formula>
    </cfRule>
  </conditionalFormatting>
  <conditionalFormatting sqref="F52:X52">
    <cfRule type="containsText" dxfId="7" priority="11" operator="containsText" text="Gerai">
      <formula>NOT(ISERROR(SEARCH("Gerai",F52)))</formula>
    </cfRule>
    <cfRule type="containsText" dxfId="6" priority="12" operator="containsText" text="Finansiniai">
      <formula>NOT(ISERROR(SEARCH("Finansiniai",F52)))</formula>
    </cfRule>
  </conditionalFormatting>
  <conditionalFormatting sqref="F54:X54">
    <cfRule type="expression" dxfId="5" priority="10">
      <formula>F54&lt;&gt;"Balansas"</formula>
    </cfRule>
  </conditionalFormatting>
  <conditionalFormatting sqref="F64:X64">
    <cfRule type="containsText" dxfId="4" priority="13" operator="containsText" text="Gerai">
      <formula>NOT(ISERROR(SEARCH("Gerai",F64)))</formula>
    </cfRule>
    <cfRule type="containsText" dxfId="3" priority="14" operator="containsText" text="Finansiniai">
      <formula>NOT(ISERROR(SEARCH("Finansiniai",F64)))</formula>
    </cfRule>
  </conditionalFormatting>
  <conditionalFormatting sqref="F66:X66">
    <cfRule type="expression" dxfId="2"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topLeftCell="A94"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20" t="s">
        <v>348</v>
      </c>
      <c r="E2" s="721"/>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83" t="s">
        <v>358</v>
      </c>
      <c r="C4" s="584"/>
      <c r="D4" s="584"/>
      <c r="E4" s="585"/>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589</v>
      </c>
      <c r="O5" s="288" t="s">
        <v>589</v>
      </c>
    </row>
    <row r="6" spans="2:15" ht="18.75" x14ac:dyDescent="0.3">
      <c r="B6" s="144" t="s">
        <v>7</v>
      </c>
      <c r="C6" s="586"/>
      <c r="D6" s="586"/>
      <c r="E6" s="587"/>
      <c r="K6" s="29" t="s">
        <v>545</v>
      </c>
      <c r="L6" s="29">
        <v>183204042</v>
      </c>
      <c r="M6" s="39" t="s">
        <v>1</v>
      </c>
      <c r="N6" s="288" t="s">
        <v>589</v>
      </c>
      <c r="O6" s="288" t="s">
        <v>589</v>
      </c>
    </row>
    <row r="7" spans="2:15" x14ac:dyDescent="0.2">
      <c r="B7" s="145" t="s">
        <v>9</v>
      </c>
      <c r="C7" s="576" t="str">
        <f>IFERROR(VLOOKUP(C6,$K$2:$M$6,3,FALSE),"")</f>
        <v/>
      </c>
      <c r="D7" s="576"/>
      <c r="E7" s="577"/>
      <c r="M7" s="39"/>
      <c r="N7" s="39"/>
      <c r="O7" s="39"/>
    </row>
    <row r="8" spans="2:15" x14ac:dyDescent="0.2">
      <c r="B8" s="146" t="s">
        <v>13</v>
      </c>
      <c r="C8" s="576" t="str">
        <f>IFERROR(VLOOKUP(C6,$K$2:$L$6,2,FALSE),"")</f>
        <v/>
      </c>
      <c r="D8" s="576"/>
      <c r="E8" s="577"/>
      <c r="O8" s="39"/>
    </row>
    <row r="9" spans="2:15" ht="12" customHeight="1" x14ac:dyDescent="0.2">
      <c r="B9" s="146" t="s">
        <v>16</v>
      </c>
      <c r="C9" s="134"/>
      <c r="D9" s="134"/>
      <c r="E9" s="261"/>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580" t="s">
        <v>36</v>
      </c>
      <c r="D13" s="581"/>
      <c r="E13" s="582"/>
    </row>
    <row r="14" spans="2:15" ht="12" customHeight="1" x14ac:dyDescent="0.2">
      <c r="B14" s="146" t="s">
        <v>40</v>
      </c>
      <c r="C14" s="567" t="s">
        <v>330</v>
      </c>
      <c r="D14" s="567"/>
      <c r="E14" s="148" t="s">
        <v>41</v>
      </c>
    </row>
    <row r="15" spans="2:15" ht="12" customHeight="1" x14ac:dyDescent="0.2">
      <c r="B15" s="149" t="s">
        <v>45</v>
      </c>
      <c r="C15" s="568"/>
      <c r="D15" s="717"/>
      <c r="E15" s="150"/>
      <c r="M15" s="39"/>
      <c r="N15" s="39"/>
    </row>
    <row r="16" spans="2:15" ht="12" customHeight="1" x14ac:dyDescent="0.2">
      <c r="B16" s="149" t="s">
        <v>49</v>
      </c>
      <c r="C16" s="568"/>
      <c r="D16" s="717"/>
      <c r="E16" s="150"/>
      <c r="O16" s="39"/>
    </row>
    <row r="17" spans="2:15" ht="12" customHeight="1" x14ac:dyDescent="0.2">
      <c r="B17" s="149" t="s">
        <v>53</v>
      </c>
      <c r="C17" s="568"/>
      <c r="D17" s="717"/>
      <c r="E17" s="150"/>
      <c r="M17" s="39"/>
      <c r="N17" s="39"/>
    </row>
    <row r="18" spans="2:15" ht="12" customHeight="1" x14ac:dyDescent="0.2">
      <c r="B18" s="149" t="s">
        <v>56</v>
      </c>
      <c r="C18" s="568"/>
      <c r="D18" s="717"/>
      <c r="E18" s="150"/>
      <c r="M18" s="39"/>
      <c r="N18" s="39"/>
      <c r="O18" s="39"/>
    </row>
    <row r="19" spans="2:15" ht="12" customHeight="1" x14ac:dyDescent="0.2">
      <c r="B19" s="149" t="s">
        <v>59</v>
      </c>
      <c r="C19" s="568"/>
      <c r="D19" s="717"/>
      <c r="E19" s="150"/>
      <c r="M19" s="39"/>
      <c r="N19" s="39"/>
      <c r="O19" s="39"/>
    </row>
    <row r="20" spans="2:15" ht="12" customHeight="1" x14ac:dyDescent="0.2">
      <c r="B20" s="149" t="s">
        <v>67</v>
      </c>
      <c r="C20" s="592" t="s">
        <v>68</v>
      </c>
      <c r="D20" s="593"/>
      <c r="E20" s="262">
        <f>100%-SUM(E15:E19)</f>
        <v>1</v>
      </c>
      <c r="M20" s="39"/>
      <c r="N20" s="39"/>
      <c r="O20" s="39"/>
    </row>
    <row r="21" spans="2:15" ht="13.5" customHeight="1" x14ac:dyDescent="0.2">
      <c r="B21" s="149"/>
      <c r="C21" s="69"/>
      <c r="D21" s="69"/>
      <c r="E21" s="152"/>
      <c r="M21" s="39"/>
      <c r="N21" s="39"/>
      <c r="O21" s="39"/>
    </row>
    <row r="22" spans="2:15" x14ac:dyDescent="0.2">
      <c r="B22" s="146" t="s">
        <v>359</v>
      </c>
      <c r="C22" s="718" t="str">
        <f>IFERROR(VLOOKUP(C6,$K$2:$O$6,4,FALSE),"")</f>
        <v/>
      </c>
      <c r="D22" s="718"/>
      <c r="E22" s="719"/>
      <c r="O22" s="39"/>
    </row>
    <row r="23" spans="2:15" ht="12.75" customHeight="1" x14ac:dyDescent="0.2">
      <c r="B23" s="146"/>
      <c r="C23" s="69"/>
      <c r="D23" s="69"/>
      <c r="E23" s="152"/>
      <c r="M23" s="39"/>
      <c r="N23" s="39"/>
    </row>
    <row r="24" spans="2:15" ht="26.25" customHeight="1" x14ac:dyDescent="0.2">
      <c r="B24" s="146"/>
      <c r="C24" s="547" t="s">
        <v>79</v>
      </c>
      <c r="D24" s="547"/>
      <c r="E24" s="548"/>
      <c r="O24" s="39"/>
    </row>
    <row r="25" spans="2:15" x14ac:dyDescent="0.2">
      <c r="B25" s="157"/>
      <c r="C25" s="559"/>
      <c r="D25" s="559"/>
      <c r="E25" s="560"/>
      <c r="M25" s="39"/>
      <c r="N25" s="39"/>
      <c r="O25" s="39"/>
    </row>
    <row r="26" spans="2:15" x14ac:dyDescent="0.2">
      <c r="B26" s="157"/>
      <c r="C26" s="561" t="s">
        <v>84</v>
      </c>
      <c r="D26" s="561"/>
      <c r="E26" s="562"/>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47" t="s">
        <v>360</v>
      </c>
      <c r="D42" s="547"/>
      <c r="E42" s="548"/>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360</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47" t="s">
        <v>360</v>
      </c>
      <c r="D106" s="547"/>
      <c r="E106" s="548"/>
    </row>
    <row r="107" spans="2:15" ht="14.25" customHeight="1" thickBot="1" x14ac:dyDescent="0.25">
      <c r="B107" s="158" t="s">
        <v>216</v>
      </c>
      <c r="C107" s="36"/>
      <c r="D107" s="36"/>
      <c r="E107" s="159"/>
    </row>
    <row r="108" spans="2:15" ht="93.75" customHeight="1" x14ac:dyDescent="0.2">
      <c r="B108" s="201" t="s">
        <v>218</v>
      </c>
      <c r="C108" s="557"/>
      <c r="D108" s="557"/>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565"/>
      <c r="D114" s="565"/>
      <c r="E114" s="706"/>
    </row>
    <row r="115" spans="2:5" ht="24" x14ac:dyDescent="0.2">
      <c r="B115" s="203" t="s">
        <v>229</v>
      </c>
      <c r="C115" s="545"/>
      <c r="D115" s="545"/>
      <c r="E115" s="707"/>
    </row>
    <row r="116" spans="2:5" ht="24" x14ac:dyDescent="0.2">
      <c r="B116" s="204" t="s">
        <v>231</v>
      </c>
      <c r="C116" s="555"/>
      <c r="D116" s="555"/>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0:E10"/>
    <mergeCell ref="D2:E2"/>
    <mergeCell ref="B4:E4"/>
    <mergeCell ref="C6:E6"/>
    <mergeCell ref="C7:E7"/>
    <mergeCell ref="C8:E8"/>
    <mergeCell ref="C25:E25"/>
    <mergeCell ref="C11:E11"/>
    <mergeCell ref="C13:E13"/>
    <mergeCell ref="C14:D14"/>
    <mergeCell ref="C15:D15"/>
    <mergeCell ref="C16:D16"/>
    <mergeCell ref="C17:D17"/>
    <mergeCell ref="C18:D18"/>
    <mergeCell ref="C19:D19"/>
    <mergeCell ref="C20:D20"/>
    <mergeCell ref="C22:E22"/>
    <mergeCell ref="C24:E24"/>
    <mergeCell ref="C114:E114"/>
    <mergeCell ref="C115:E115"/>
    <mergeCell ref="C116:E116"/>
    <mergeCell ref="C26:E26"/>
    <mergeCell ref="C42:E42"/>
    <mergeCell ref="C90:E90"/>
    <mergeCell ref="C106:E106"/>
    <mergeCell ref="C108:E108"/>
    <mergeCell ref="C113:E113"/>
  </mergeCells>
  <conditionalFormatting sqref="C86 E86">
    <cfRule type="cellIs" dxfId="1"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20" t="s">
        <v>348</v>
      </c>
      <c r="E2" s="721"/>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583" t="s">
        <v>358</v>
      </c>
      <c r="C4" s="584"/>
      <c r="D4" s="584"/>
      <c r="E4" s="585"/>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546</v>
      </c>
      <c r="O5" s="288"/>
    </row>
    <row r="6" spans="2:15" ht="18.75" x14ac:dyDescent="0.3">
      <c r="B6" s="144" t="s">
        <v>7</v>
      </c>
      <c r="C6" s="586"/>
      <c r="D6" s="586"/>
      <c r="E6" s="587"/>
      <c r="K6" s="29" t="s">
        <v>545</v>
      </c>
      <c r="L6" s="29">
        <v>183204042</v>
      </c>
      <c r="M6" s="39" t="s">
        <v>1</v>
      </c>
      <c r="N6" s="39" t="s">
        <v>546</v>
      </c>
    </row>
    <row r="7" spans="2:15" x14ac:dyDescent="0.2">
      <c r="B7" s="145" t="s">
        <v>9</v>
      </c>
      <c r="C7" s="576" t="str">
        <f>IFERROR(VLOOKUP(C6,$K$2:$M$6,3,FALSE),"")</f>
        <v/>
      </c>
      <c r="D7" s="576"/>
      <c r="E7" s="577"/>
      <c r="M7" s="39"/>
      <c r="N7" s="39"/>
      <c r="O7" s="39"/>
    </row>
    <row r="8" spans="2:15" x14ac:dyDescent="0.2">
      <c r="B8" s="146" t="s">
        <v>13</v>
      </c>
      <c r="C8" s="576" t="str">
        <f>IFERROR(VLOOKUP(C6,$K$2:$L$6,2,FALSE),"")</f>
        <v/>
      </c>
      <c r="D8" s="576"/>
      <c r="E8" s="577"/>
      <c r="O8" s="39"/>
    </row>
    <row r="9" spans="2:15" ht="12" customHeight="1" x14ac:dyDescent="0.2">
      <c r="B9" s="146" t="s">
        <v>16</v>
      </c>
      <c r="C9" s="134"/>
      <c r="D9" s="134"/>
      <c r="E9" s="261"/>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580" t="s">
        <v>36</v>
      </c>
      <c r="D13" s="581"/>
      <c r="E13" s="582"/>
    </row>
    <row r="14" spans="2:15" ht="12" customHeight="1" x14ac:dyDescent="0.2">
      <c r="B14" s="146" t="s">
        <v>40</v>
      </c>
      <c r="C14" s="567" t="s">
        <v>330</v>
      </c>
      <c r="D14" s="567"/>
      <c r="E14" s="148" t="s">
        <v>41</v>
      </c>
    </row>
    <row r="15" spans="2:15" ht="12" customHeight="1" x14ac:dyDescent="0.2">
      <c r="B15" s="149" t="s">
        <v>45</v>
      </c>
      <c r="C15" s="568"/>
      <c r="D15" s="717"/>
      <c r="E15" s="150"/>
      <c r="M15" s="39"/>
      <c r="N15" s="39"/>
    </row>
    <row r="16" spans="2:15" ht="12" customHeight="1" x14ac:dyDescent="0.2">
      <c r="B16" s="149" t="s">
        <v>49</v>
      </c>
      <c r="C16" s="568"/>
      <c r="D16" s="717"/>
      <c r="E16" s="150"/>
      <c r="O16" s="39"/>
    </row>
    <row r="17" spans="2:15" ht="12" customHeight="1" x14ac:dyDescent="0.2">
      <c r="B17" s="149" t="s">
        <v>53</v>
      </c>
      <c r="C17" s="568"/>
      <c r="D17" s="717"/>
      <c r="E17" s="150"/>
      <c r="M17" s="39"/>
      <c r="N17" s="39"/>
    </row>
    <row r="18" spans="2:15" ht="12" customHeight="1" x14ac:dyDescent="0.2">
      <c r="B18" s="149" t="s">
        <v>56</v>
      </c>
      <c r="C18" s="568"/>
      <c r="D18" s="717"/>
      <c r="E18" s="150"/>
      <c r="M18" s="39"/>
      <c r="N18" s="39"/>
      <c r="O18" s="39"/>
    </row>
    <row r="19" spans="2:15" ht="12" customHeight="1" x14ac:dyDescent="0.2">
      <c r="B19" s="149" t="s">
        <v>59</v>
      </c>
      <c r="C19" s="568"/>
      <c r="D19" s="717"/>
      <c r="E19" s="150"/>
      <c r="M19" s="39"/>
      <c r="N19" s="39"/>
      <c r="O19" s="39"/>
    </row>
    <row r="20" spans="2:15" ht="12" customHeight="1" x14ac:dyDescent="0.2">
      <c r="B20" s="149" t="s">
        <v>67</v>
      </c>
      <c r="C20" s="592" t="s">
        <v>68</v>
      </c>
      <c r="D20" s="593"/>
      <c r="E20" s="262">
        <f>100%-SUM(E15:E19)</f>
        <v>1</v>
      </c>
      <c r="M20" s="39"/>
      <c r="N20" s="39"/>
      <c r="O20" s="39"/>
    </row>
    <row r="21" spans="2:15" ht="13.5" customHeight="1" x14ac:dyDescent="0.2">
      <c r="B21" s="149"/>
      <c r="C21" s="69"/>
      <c r="D21" s="69"/>
      <c r="E21" s="152"/>
      <c r="M21" s="39"/>
      <c r="N21" s="39"/>
      <c r="O21" s="39"/>
    </row>
    <row r="22" spans="2:15" x14ac:dyDescent="0.2">
      <c r="B22" s="146" t="s">
        <v>359</v>
      </c>
      <c r="C22" s="718" t="str">
        <f>IFERROR(VLOOKUP(C6,$K$2:$O$5,4,FALSE),"")</f>
        <v/>
      </c>
      <c r="D22" s="718"/>
      <c r="E22" s="719"/>
      <c r="O22" s="39"/>
    </row>
    <row r="23" spans="2:15" ht="12.75" customHeight="1" x14ac:dyDescent="0.2">
      <c r="B23" s="146"/>
      <c r="C23" s="69"/>
      <c r="D23" s="69"/>
      <c r="E23" s="152"/>
      <c r="M23" s="39"/>
      <c r="N23" s="39"/>
    </row>
    <row r="24" spans="2:15" ht="26.25" customHeight="1" x14ac:dyDescent="0.2">
      <c r="B24" s="146"/>
      <c r="C24" s="547" t="s">
        <v>79</v>
      </c>
      <c r="D24" s="547"/>
      <c r="E24" s="548"/>
      <c r="O24" s="39"/>
    </row>
    <row r="25" spans="2:15" x14ac:dyDescent="0.2">
      <c r="B25" s="157"/>
      <c r="C25" s="559"/>
      <c r="D25" s="559"/>
      <c r="E25" s="560"/>
      <c r="M25" s="39"/>
      <c r="N25" s="39"/>
      <c r="O25" s="39"/>
    </row>
    <row r="26" spans="2:15" x14ac:dyDescent="0.2">
      <c r="B26" s="157"/>
      <c r="C26" s="561" t="s">
        <v>84</v>
      </c>
      <c r="D26" s="561"/>
      <c r="E26" s="562"/>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47" t="s">
        <v>360</v>
      </c>
      <c r="D42" s="547"/>
      <c r="E42" s="548"/>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360</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47" t="s">
        <v>360</v>
      </c>
      <c r="D106" s="547"/>
      <c r="E106" s="548"/>
    </row>
    <row r="107" spans="2:15" ht="14.25" customHeight="1" thickBot="1" x14ac:dyDescent="0.25">
      <c r="B107" s="158" t="s">
        <v>216</v>
      </c>
      <c r="C107" s="36"/>
      <c r="D107" s="36"/>
      <c r="E107" s="159"/>
    </row>
    <row r="108" spans="2:15" ht="93.75" customHeight="1" x14ac:dyDescent="0.2">
      <c r="B108" s="201" t="s">
        <v>218</v>
      </c>
      <c r="C108" s="557"/>
      <c r="D108" s="557"/>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565"/>
      <c r="D114" s="565"/>
      <c r="E114" s="706"/>
    </row>
    <row r="115" spans="2:5" ht="24" x14ac:dyDescent="0.2">
      <c r="B115" s="203" t="s">
        <v>229</v>
      </c>
      <c r="C115" s="545"/>
      <c r="D115" s="545"/>
      <c r="E115" s="707"/>
    </row>
    <row r="116" spans="2:5" ht="24" x14ac:dyDescent="0.2">
      <c r="B116" s="204" t="s">
        <v>231</v>
      </c>
      <c r="C116" s="555"/>
      <c r="D116" s="555"/>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C22:E22"/>
    <mergeCell ref="C24:E24"/>
    <mergeCell ref="C114:E114"/>
    <mergeCell ref="C115:E115"/>
    <mergeCell ref="C25:E25"/>
    <mergeCell ref="C116:E116"/>
    <mergeCell ref="C26:E26"/>
    <mergeCell ref="C42:E42"/>
    <mergeCell ref="C90:E90"/>
    <mergeCell ref="C106:E106"/>
    <mergeCell ref="C108:E108"/>
    <mergeCell ref="C113:E113"/>
    <mergeCell ref="C17:D17"/>
    <mergeCell ref="C18:D18"/>
    <mergeCell ref="C19:D19"/>
    <mergeCell ref="C20:D20"/>
    <mergeCell ref="C10:E10"/>
    <mergeCell ref="C11:E11"/>
    <mergeCell ref="C13:E13"/>
    <mergeCell ref="C14:D14"/>
    <mergeCell ref="C15:D15"/>
    <mergeCell ref="C16:D16"/>
    <mergeCell ref="D2:E2"/>
    <mergeCell ref="B4:E4"/>
    <mergeCell ref="C6:E6"/>
    <mergeCell ref="C7:E7"/>
    <mergeCell ref="C8:E8"/>
  </mergeCells>
  <conditionalFormatting sqref="C86 E86">
    <cfRule type="cellIs" dxfId="0"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3.xml><?xml version="1.0" encoding="utf-8"?>
<ds:datastoreItem xmlns:ds="http://schemas.openxmlformats.org/officeDocument/2006/customXml" ds:itemID="{05D2B7E5-5C56-4332-88D8-549621D2A3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7</vt:i4>
      </vt:variant>
    </vt:vector>
  </HeadingPairs>
  <TitlesOfParts>
    <vt:vector size="14"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bendrovės'!Print_Area</vt:lpstr>
      <vt:lpstr>'Dukterinės bendrovės 2'!Print_Area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Druskininku siluma Šilumos tinklai</cp:lastModifiedBy>
  <cp:revision/>
  <cp:lastPrinted>2026-04-23T13:06:58Z</cp:lastPrinted>
  <dcterms:created xsi:type="dcterms:W3CDTF">2014-03-24T16:58:47Z</dcterms:created>
  <dcterms:modified xsi:type="dcterms:W3CDTF">2026-04-23T13:09:33Z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